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O28" i="1"/>
  <c r="N28"/>
  <c r="M28"/>
  <c r="L28"/>
  <c r="K28"/>
  <c r="J28"/>
  <c r="I28"/>
  <c r="H28"/>
  <c r="G28"/>
  <c r="F28"/>
  <c r="E28"/>
  <c r="B28"/>
  <c r="Q27"/>
  <c r="P27"/>
  <c r="P26"/>
  <c r="P23"/>
  <c r="D23"/>
  <c r="D28" s="1"/>
  <c r="C23"/>
  <c r="C28" s="1"/>
  <c r="P22"/>
  <c r="Q21"/>
  <c r="Q28" s="1"/>
  <c r="P21"/>
  <c r="P28" s="1"/>
  <c r="P16"/>
  <c r="Q15"/>
  <c r="Q12"/>
  <c r="Q13" s="1"/>
  <c r="Q19" s="1"/>
  <c r="O12"/>
  <c r="O13" s="1"/>
  <c r="O19" s="1"/>
  <c r="N12"/>
  <c r="N13" s="1"/>
  <c r="N19" s="1"/>
  <c r="M12"/>
  <c r="M13" s="1"/>
  <c r="M19" s="1"/>
  <c r="L12"/>
  <c r="L13" s="1"/>
  <c r="L19" s="1"/>
  <c r="G12"/>
  <c r="G13" s="1"/>
  <c r="G19" s="1"/>
  <c r="F12"/>
  <c r="F13" s="1"/>
  <c r="F19" s="1"/>
  <c r="E12"/>
  <c r="D12"/>
  <c r="D13" s="1"/>
  <c r="D19" s="1"/>
  <c r="C12"/>
  <c r="C13" s="1"/>
  <c r="C19" s="1"/>
  <c r="B12"/>
  <c r="B13" s="1"/>
  <c r="B19" s="1"/>
  <c r="P11"/>
  <c r="P12" s="1"/>
  <c r="Q8"/>
  <c r="O8"/>
  <c r="N8"/>
  <c r="M8"/>
  <c r="L8"/>
  <c r="K8"/>
  <c r="K13" s="1"/>
  <c r="K19" s="1"/>
  <c r="J8"/>
  <c r="J13" s="1"/>
  <c r="J19" s="1"/>
  <c r="I8"/>
  <c r="I13" s="1"/>
  <c r="I19" s="1"/>
  <c r="H8"/>
  <c r="H13" s="1"/>
  <c r="H19" s="1"/>
  <c r="G8"/>
  <c r="F8"/>
  <c r="E8"/>
  <c r="E13" s="1"/>
  <c r="E19" s="1"/>
  <c r="D8"/>
  <c r="C8"/>
  <c r="B8"/>
  <c r="P7"/>
  <c r="P8" s="1"/>
  <c r="P13" s="1"/>
  <c r="P19" s="1"/>
  <c r="P30" l="1"/>
  <c r="P32" s="1"/>
  <c r="P34" s="1"/>
  <c r="D30"/>
  <c r="D32" s="1"/>
  <c r="D34" s="1"/>
  <c r="E30"/>
  <c r="E32" s="1"/>
  <c r="E34" s="1"/>
  <c r="G30"/>
  <c r="G32" s="1"/>
  <c r="G34" s="1"/>
  <c r="I30"/>
  <c r="I32" s="1"/>
  <c r="I34" s="1"/>
  <c r="K30"/>
  <c r="K32" s="1"/>
  <c r="K34" s="1"/>
  <c r="M30"/>
  <c r="M32" s="1"/>
  <c r="M34" s="1"/>
  <c r="O30"/>
  <c r="O32" s="1"/>
  <c r="O34" s="1"/>
  <c r="Q30"/>
  <c r="Q32" s="1"/>
  <c r="Q34" s="1"/>
  <c r="C30"/>
  <c r="C32" s="1"/>
  <c r="C34" s="1"/>
  <c r="B30"/>
  <c r="B32" s="1"/>
  <c r="B34" s="1"/>
  <c r="F30"/>
  <c r="F32" s="1"/>
  <c r="F34" s="1"/>
  <c r="H30"/>
  <c r="H32" s="1"/>
  <c r="J30"/>
  <c r="J32" s="1"/>
  <c r="J34" s="1"/>
  <c r="L30"/>
  <c r="L32" s="1"/>
  <c r="L34" s="1"/>
  <c r="N30"/>
  <c r="N32" s="1"/>
  <c r="N34" s="1"/>
</calcChain>
</file>

<file path=xl/sharedStrings.xml><?xml version="1.0" encoding="utf-8"?>
<sst xmlns="http://schemas.openxmlformats.org/spreadsheetml/2006/main" count="66" uniqueCount="58">
  <si>
    <t xml:space="preserve">بنك الشرق </t>
  </si>
  <si>
    <t>قائمة الدخل</t>
  </si>
  <si>
    <t>بعد تطبيق المعيار رقم 9</t>
  </si>
  <si>
    <t>البيـــان</t>
  </si>
  <si>
    <t>عن الفترة من 22/12 ولغاية 31/12/2008</t>
  </si>
  <si>
    <t>Statement of Income</t>
  </si>
  <si>
    <t xml:space="preserve"> الفوائد الدائنة</t>
  </si>
  <si>
    <t>Interest Income</t>
  </si>
  <si>
    <t xml:space="preserve"> الفوائد المدينة</t>
  </si>
  <si>
    <t>Interest Expense</t>
  </si>
  <si>
    <t>صافي الايرادات</t>
  </si>
  <si>
    <t>Net Interest Income</t>
  </si>
  <si>
    <t>الرسوم والعمولات الدائنة</t>
  </si>
  <si>
    <t>Fees and commissions Income</t>
  </si>
  <si>
    <t>الرسوم والعمولات المدينة</t>
  </si>
  <si>
    <t>Fees and commissions Expense</t>
  </si>
  <si>
    <t xml:space="preserve">صافي ايرادات رسوم وعمولات </t>
  </si>
  <si>
    <t>Net Income from Fees and Commissions</t>
  </si>
  <si>
    <t>صافي ايرادات الفوائد والرسوم والعمولات</t>
  </si>
  <si>
    <t>Net Income from Interest, Fees and Commissions</t>
  </si>
  <si>
    <t>صافي أرباح (خسائر) تشغيلية ناتجة عن تقييم العملات الاجنبية</t>
  </si>
  <si>
    <t>Gains from Foreign Currencies</t>
  </si>
  <si>
    <t>أرباح ناتجة عن تقييم مركز القطع البنيوي</t>
  </si>
  <si>
    <t>Gains (losses) Resulting from The Evaluation of The Structural Position</t>
  </si>
  <si>
    <t>أرباح بيع موجودات مالية متوفرة للبيع</t>
  </si>
  <si>
    <t>-</t>
  </si>
  <si>
    <t xml:space="preserve">Profits of Financial Assets Available for Sale 
</t>
  </si>
  <si>
    <t>إيرادات تشغيلية أخرى</t>
  </si>
  <si>
    <t>Other Operating Income</t>
  </si>
  <si>
    <t>اجمالي الدخل التشغيلي</t>
  </si>
  <si>
    <t>Total  Income</t>
  </si>
  <si>
    <t>نفقات الموظفين</t>
  </si>
  <si>
    <t>Employees Expenses</t>
  </si>
  <si>
    <t>استهلاكات الموجودات الثابتة</t>
  </si>
  <si>
    <t>Depreciation of Fixed Assets</t>
  </si>
  <si>
    <t>إطفاءات الموجودات غير الملموسة</t>
  </si>
  <si>
    <t>Amortization Intangible Assets</t>
  </si>
  <si>
    <t>استهلاكات حقوق استخدام أصول مستأجرة</t>
  </si>
  <si>
    <t>مخصص تدني قيمة التسهيلات الائتمانية</t>
  </si>
  <si>
    <t xml:space="preserve">            -</t>
  </si>
  <si>
    <t>Provision for Direct Credit and Facilities (period)</t>
  </si>
  <si>
    <t xml:space="preserve">مخصصات متنوعة </t>
  </si>
  <si>
    <t>Sundry Provisions</t>
  </si>
  <si>
    <t xml:space="preserve">مصاريف تشغيلية اخرى </t>
  </si>
  <si>
    <t>Other Expenses</t>
  </si>
  <si>
    <t xml:space="preserve">اجمالي المصروفات التشغيلية </t>
  </si>
  <si>
    <t>Total  Expenses</t>
  </si>
  <si>
    <t xml:space="preserve">الربح (الخسارة) قبل الضريبة </t>
  </si>
  <si>
    <t>Net (Loss) Income Before Tax</t>
  </si>
  <si>
    <t xml:space="preserve">ضريبة الدخل </t>
  </si>
  <si>
    <t xml:space="preserve">Income Tax  </t>
  </si>
  <si>
    <t xml:space="preserve">ربح (خسارة) السنة </t>
  </si>
  <si>
    <t xml:space="preserve">Net (loss) Income </t>
  </si>
  <si>
    <t xml:space="preserve">*(ل.س)عائد السهم </t>
  </si>
  <si>
    <t>Earnings Per Share (SP)*</t>
  </si>
  <si>
    <t>تم تعديل عائد السهم للسنوات السابقة بناء على عملية التجزئة التي تمت على اسهم الشركة بتاريخ 25/06/2012 لتصبح قيمة السهم 100 ل.س بدلاً من 1000 ل.س</t>
  </si>
  <si>
    <t xml:space="preserve">The earnings per share for the previous years have been adjusted based on the stock split on  25/06/2012 </t>
  </si>
  <si>
    <t>where the share value became  of the stock 100 SP instead of the  1000 SP</t>
  </si>
</sst>
</file>

<file path=xl/styles.xml><?xml version="1.0" encoding="utf-8"?>
<styleSheet xmlns="http://schemas.openxmlformats.org/spreadsheetml/2006/main">
  <numFmts count="5">
    <numFmt numFmtId="41" formatCode="_-* #,##0_-;_-* #,##0\-;_-* &quot;-&quot;_-;_-@_-"/>
    <numFmt numFmtId="164" formatCode="_(* #,##0_);_(* \(#,##0\);_(* &quot;-&quot;_);_(@_)"/>
    <numFmt numFmtId="165" formatCode="_(* #,##0.00_);_(* \(#,##0.00\);_(* &quot;-&quot;_);_(@_)"/>
    <numFmt numFmtId="166" formatCode="_(* #,##0.00_);_(* \(#,##0.00\);_(* &quot;-&quot;??_);_(@_)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Border="1" applyAlignment="1">
      <alignment horizontal="right" vertical="center"/>
    </xf>
    <xf numFmtId="0" fontId="5" fillId="0" borderId="0" xfId="0" applyFont="1"/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37" fontId="6" fillId="0" borderId="0" xfId="0" applyNumberFormat="1" applyFont="1"/>
    <xf numFmtId="0" fontId="9" fillId="4" borderId="2" xfId="0" applyNumberFormat="1" applyFont="1" applyFill="1" applyBorder="1" applyAlignment="1">
      <alignment horizontal="right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/>
    <xf numFmtId="37" fontId="6" fillId="0" borderId="3" xfId="0" applyNumberFormat="1" applyFont="1" applyBorder="1" applyAlignment="1"/>
    <xf numFmtId="37" fontId="6" fillId="0" borderId="4" xfId="0" applyNumberFormat="1" applyFont="1" applyBorder="1" applyAlignment="1"/>
    <xf numFmtId="37" fontId="6" fillId="0" borderId="3" xfId="0" applyNumberFormat="1" applyFont="1" applyBorder="1"/>
    <xf numFmtId="164" fontId="6" fillId="0" borderId="3" xfId="2" applyNumberFormat="1" applyFont="1" applyFill="1" applyBorder="1" applyAlignment="1"/>
    <xf numFmtId="164" fontId="6" fillId="0" borderId="3" xfId="2" applyNumberFormat="1" applyFont="1" applyFill="1" applyBorder="1"/>
    <xf numFmtId="164" fontId="10" fillId="0" borderId="3" xfId="2" applyNumberFormat="1" applyFont="1" applyFill="1" applyBorder="1" applyAlignment="1"/>
    <xf numFmtId="0" fontId="9" fillId="4" borderId="3" xfId="0" applyFont="1" applyFill="1" applyBorder="1"/>
    <xf numFmtId="37" fontId="9" fillId="4" borderId="3" xfId="0" applyNumberFormat="1" applyFont="1" applyFill="1" applyBorder="1"/>
    <xf numFmtId="164" fontId="9" fillId="4" borderId="3" xfId="2" applyNumberFormat="1" applyFont="1" applyFill="1" applyBorder="1"/>
    <xf numFmtId="0" fontId="6" fillId="0" borderId="3" xfId="0" applyFont="1" applyBorder="1"/>
    <xf numFmtId="37" fontId="6" fillId="0" borderId="3" xfId="0" applyNumberFormat="1" applyFont="1" applyFill="1" applyBorder="1"/>
    <xf numFmtId="0" fontId="5" fillId="0" borderId="0" xfId="0" applyFont="1" applyFill="1"/>
    <xf numFmtId="3" fontId="6" fillId="0" borderId="3" xfId="0" applyNumberFormat="1" applyFont="1" applyBorder="1" applyAlignment="1"/>
    <xf numFmtId="164" fontId="6" fillId="0" borderId="3" xfId="2" applyNumberFormat="1" applyFont="1" applyFill="1" applyBorder="1" applyAlignment="1">
      <alignment horizontal="left" wrapText="1"/>
    </xf>
    <xf numFmtId="164" fontId="6" fillId="0" borderId="3" xfId="2" applyNumberFormat="1" applyFont="1" applyFill="1" applyBorder="1" applyAlignment="1">
      <alignment horizontal="right"/>
    </xf>
    <xf numFmtId="37" fontId="10" fillId="0" borderId="3" xfId="0" applyNumberFormat="1" applyFont="1" applyFill="1" applyBorder="1"/>
    <xf numFmtId="164" fontId="10" fillId="0" borderId="3" xfId="2" applyNumberFormat="1" applyFont="1" applyFill="1" applyBorder="1" applyAlignment="1">
      <alignment horizontal="right"/>
    </xf>
    <xf numFmtId="164" fontId="5" fillId="0" borderId="3" xfId="2" applyNumberFormat="1" applyFont="1" applyFill="1" applyBorder="1" applyAlignment="1"/>
    <xf numFmtId="164" fontId="9" fillId="4" borderId="3" xfId="2" applyNumberFormat="1" applyFont="1" applyFill="1" applyBorder="1" applyAlignment="1">
      <alignment horizontal="right"/>
    </xf>
    <xf numFmtId="165" fontId="9" fillId="4" borderId="3" xfId="2" applyNumberFormat="1" applyFont="1" applyFill="1" applyBorder="1"/>
    <xf numFmtId="2" fontId="9" fillId="4" borderId="3" xfId="2" applyNumberFormat="1" applyFont="1" applyFill="1" applyBorder="1" applyAlignment="1">
      <alignment horizontal="right"/>
    </xf>
    <xf numFmtId="165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11" fillId="5" borderId="0" xfId="1" applyNumberFormat="1" applyFont="1" applyFill="1"/>
    <xf numFmtId="0" fontId="6" fillId="0" borderId="0" xfId="0" applyFont="1" applyAlignment="1">
      <alignment horizontal="left"/>
    </xf>
  </cellXfs>
  <cellStyles count="8">
    <cellStyle name="Comma" xfId="1" builtinId="3"/>
    <cellStyle name="Comma [0]" xfId="2" builtinId="6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SHRQ-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osama\&#1583;&#1604;&#1610;&#1604;%20&#1575;&#1604;&#1588;&#1585;&#1603;&#1575;&#1578;%20&#1605;&#1587;&#1608;&#1583;&#1577;\&#1606;&#1607;&#1575;&#1574;&#1610;\SHRQ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بيانات التداول"/>
      <sheetName val="تقرير الملكية"/>
      <sheetName val="قيم التداول"/>
      <sheetName val="معلومات عامة"/>
      <sheetName val="قائمة المركز المالي"/>
      <sheetName val="قائمة الدخل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B30">
            <v>41250000</v>
          </cell>
          <cell r="C30">
            <v>41250000</v>
          </cell>
          <cell r="E30">
            <v>27500000</v>
          </cell>
          <cell r="F30">
            <v>27500000</v>
          </cell>
          <cell r="G30">
            <v>25000000</v>
          </cell>
          <cell r="H30">
            <v>25000000</v>
          </cell>
          <cell r="J30">
            <v>25000000</v>
          </cell>
          <cell r="K30">
            <v>25000000</v>
          </cell>
          <cell r="L30">
            <v>25000000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تدفقات"/>
      <sheetName val="نسب مالية"/>
    </sheetNames>
    <sheetDataSet>
      <sheetData sheetId="0"/>
      <sheetData sheetId="1">
        <row r="31">
          <cell r="B31">
            <v>25000000</v>
          </cell>
          <cell r="C31">
            <v>25000000</v>
          </cell>
          <cell r="D31">
            <v>25000000</v>
          </cell>
          <cell r="E31">
            <v>25000000</v>
          </cell>
          <cell r="F31">
            <v>25000000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rightToLeft="1" tabSelected="1" zoomScaleNormal="100" workbookViewId="0">
      <selection activeCell="A17" sqref="A17"/>
    </sheetView>
  </sheetViews>
  <sheetFormatPr defaultRowHeight="16.5"/>
  <cols>
    <col min="1" max="1" width="50" style="7" customWidth="1"/>
    <col min="2" max="2" width="25.85546875" style="7" customWidth="1"/>
    <col min="3" max="3" width="23.42578125" style="7" customWidth="1"/>
    <col min="4" max="4" width="23" style="7" customWidth="1"/>
    <col min="5" max="5" width="19.85546875" style="7" customWidth="1"/>
    <col min="6" max="7" width="20.140625" style="7" bestFit="1" customWidth="1"/>
    <col min="8" max="8" width="19.42578125" style="4" bestFit="1" customWidth="1"/>
    <col min="9" max="11" width="18.28515625" style="7" hidden="1" customWidth="1"/>
    <col min="12" max="12" width="19.140625" style="7" hidden="1" customWidth="1"/>
    <col min="13" max="15" width="17" style="7" hidden="1" customWidth="1"/>
    <col min="16" max="16" width="18.140625" style="5" hidden="1" customWidth="1"/>
    <col min="17" max="17" width="39.42578125" style="11" hidden="1" customWidth="1"/>
    <col min="18" max="18" width="32.7109375" style="11" customWidth="1"/>
    <col min="19" max="16384" width="9.140625" style="5"/>
  </cols>
  <sheetData>
    <row r="1" spans="1:18" ht="18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8">
      <c r="B3" s="8" t="s">
        <v>2</v>
      </c>
      <c r="C3" s="8"/>
      <c r="D3" s="8"/>
      <c r="E3" s="9"/>
      <c r="P3" s="10"/>
    </row>
    <row r="4" spans="1:18" s="15" customFormat="1">
      <c r="A4" s="12" t="s">
        <v>3</v>
      </c>
      <c r="B4" s="13">
        <v>2021</v>
      </c>
      <c r="C4" s="13">
        <v>2020</v>
      </c>
      <c r="D4" s="13">
        <v>2019</v>
      </c>
      <c r="E4" s="13">
        <v>2018</v>
      </c>
      <c r="F4" s="13">
        <v>2018</v>
      </c>
      <c r="G4" s="13">
        <v>2017</v>
      </c>
      <c r="H4" s="13">
        <v>2016</v>
      </c>
      <c r="I4" s="13">
        <v>2018</v>
      </c>
      <c r="J4" s="13">
        <v>2015</v>
      </c>
      <c r="K4" s="13">
        <v>2014</v>
      </c>
      <c r="L4" s="13">
        <v>2013</v>
      </c>
      <c r="M4" s="13">
        <v>2012</v>
      </c>
      <c r="N4" s="13">
        <v>2011</v>
      </c>
      <c r="O4" s="13">
        <v>2010</v>
      </c>
      <c r="P4" s="13">
        <v>2009</v>
      </c>
      <c r="Q4" s="13" t="s">
        <v>4</v>
      </c>
      <c r="R4" s="14" t="s">
        <v>5</v>
      </c>
    </row>
    <row r="5" spans="1:18">
      <c r="A5" s="16"/>
      <c r="B5" s="16"/>
      <c r="C5" s="16"/>
      <c r="D5" s="16"/>
      <c r="E5" s="16"/>
      <c r="F5" s="16"/>
      <c r="G5" s="16"/>
      <c r="H5" s="17"/>
      <c r="I5" s="16"/>
      <c r="J5" s="16"/>
      <c r="K5" s="16"/>
      <c r="L5" s="16"/>
      <c r="M5" s="16"/>
      <c r="N5" s="16"/>
      <c r="O5" s="18"/>
      <c r="P5" s="18"/>
      <c r="Q5" s="19"/>
      <c r="R5" s="20"/>
    </row>
    <row r="6" spans="1:18">
      <c r="A6" s="21" t="s">
        <v>6</v>
      </c>
      <c r="B6" s="21">
        <v>4300870974</v>
      </c>
      <c r="C6" s="21">
        <v>4307635710</v>
      </c>
      <c r="D6" s="21">
        <v>4129672379</v>
      </c>
      <c r="E6" s="21">
        <v>2941155327</v>
      </c>
      <c r="F6" s="21">
        <v>2941155327</v>
      </c>
      <c r="G6" s="21">
        <v>1975997432</v>
      </c>
      <c r="H6" s="21">
        <v>1600034824</v>
      </c>
      <c r="I6" s="21">
        <v>1464636722</v>
      </c>
      <c r="J6" s="21">
        <v>1464636722</v>
      </c>
      <c r="K6" s="21">
        <v>818339382</v>
      </c>
      <c r="L6" s="21">
        <v>739206295</v>
      </c>
      <c r="M6" s="21">
        <v>691179281</v>
      </c>
      <c r="N6" s="19">
        <v>564113618</v>
      </c>
      <c r="O6" s="22">
        <v>197132374</v>
      </c>
      <c r="P6" s="22">
        <v>33846554</v>
      </c>
      <c r="Q6" s="22">
        <v>0</v>
      </c>
      <c r="R6" s="23" t="s">
        <v>7</v>
      </c>
    </row>
    <row r="7" spans="1:18" ht="18.75">
      <c r="A7" s="21" t="s">
        <v>8</v>
      </c>
      <c r="B7" s="24">
        <v>-2643338656</v>
      </c>
      <c r="C7" s="24">
        <v>-2595581112</v>
      </c>
      <c r="D7" s="24">
        <v>-2168839737</v>
      </c>
      <c r="E7" s="24">
        <v>-2016674032</v>
      </c>
      <c r="F7" s="24">
        <v>-2016674032</v>
      </c>
      <c r="G7" s="24">
        <v>-1200423415</v>
      </c>
      <c r="H7" s="24">
        <v>-700850690</v>
      </c>
      <c r="I7" s="24">
        <v>-929138692</v>
      </c>
      <c r="J7" s="24">
        <v>-929138692</v>
      </c>
      <c r="K7" s="24">
        <v>-640342195</v>
      </c>
      <c r="L7" s="24">
        <v>-603897184</v>
      </c>
      <c r="M7" s="24">
        <v>-573881012</v>
      </c>
      <c r="N7" s="24">
        <v>-483741139</v>
      </c>
      <c r="O7" s="24">
        <v>-184747855</v>
      </c>
      <c r="P7" s="24">
        <f>-32400309</f>
        <v>-32400309</v>
      </c>
      <c r="Q7" s="24">
        <v>0</v>
      </c>
      <c r="R7" s="23" t="s">
        <v>9</v>
      </c>
    </row>
    <row r="8" spans="1:18">
      <c r="A8" s="25" t="s">
        <v>10</v>
      </c>
      <c r="B8" s="26">
        <f>SUM(B6:B7)</f>
        <v>1657532318</v>
      </c>
      <c r="C8" s="26">
        <f>SUM(C6:C7)</f>
        <v>1712054598</v>
      </c>
      <c r="D8" s="26">
        <f>SUM(D6:D7)</f>
        <v>1960832642</v>
      </c>
      <c r="E8" s="26">
        <f>SUM(E6:E7)</f>
        <v>924481295</v>
      </c>
      <c r="F8" s="26">
        <f t="shared" ref="F8:Q8" si="0">SUM(F6:F7)</f>
        <v>924481295</v>
      </c>
      <c r="G8" s="26">
        <f t="shared" si="0"/>
        <v>775574017</v>
      </c>
      <c r="H8" s="26">
        <f t="shared" si="0"/>
        <v>899184134</v>
      </c>
      <c r="I8" s="26">
        <f t="shared" si="0"/>
        <v>535498030</v>
      </c>
      <c r="J8" s="26">
        <f t="shared" si="0"/>
        <v>535498030</v>
      </c>
      <c r="K8" s="26">
        <f t="shared" si="0"/>
        <v>177997187</v>
      </c>
      <c r="L8" s="26">
        <f t="shared" si="0"/>
        <v>135309111</v>
      </c>
      <c r="M8" s="27">
        <f t="shared" si="0"/>
        <v>117298269</v>
      </c>
      <c r="N8" s="27">
        <f t="shared" si="0"/>
        <v>80372479</v>
      </c>
      <c r="O8" s="27">
        <f t="shared" si="0"/>
        <v>12384519</v>
      </c>
      <c r="P8" s="27">
        <f t="shared" si="0"/>
        <v>1446245</v>
      </c>
      <c r="Q8" s="27">
        <f t="shared" si="0"/>
        <v>0</v>
      </c>
      <c r="R8" s="27" t="s">
        <v>11</v>
      </c>
    </row>
    <row r="9" spans="1:18">
      <c r="A9" s="16"/>
      <c r="B9" s="16"/>
      <c r="C9" s="17"/>
      <c r="D9" s="17"/>
      <c r="E9" s="17"/>
      <c r="F9" s="17"/>
      <c r="G9" s="17"/>
      <c r="H9" s="17"/>
      <c r="I9" s="16"/>
      <c r="J9" s="16"/>
      <c r="K9" s="16"/>
      <c r="L9" s="16"/>
      <c r="M9" s="16"/>
      <c r="N9" s="16"/>
      <c r="O9" s="18"/>
      <c r="P9" s="18"/>
      <c r="Q9" s="19"/>
      <c r="R9" s="28"/>
    </row>
    <row r="10" spans="1:18">
      <c r="A10" s="21" t="s">
        <v>12</v>
      </c>
      <c r="B10" s="21">
        <v>2271749904</v>
      </c>
      <c r="C10" s="21">
        <v>1382777182</v>
      </c>
      <c r="D10" s="21">
        <v>1951754210</v>
      </c>
      <c r="E10" s="21">
        <v>846499794</v>
      </c>
      <c r="F10" s="21">
        <v>846499794</v>
      </c>
      <c r="G10" s="21">
        <v>454525041</v>
      </c>
      <c r="H10" s="21">
        <v>621605873</v>
      </c>
      <c r="I10" s="21">
        <v>746430149</v>
      </c>
      <c r="J10" s="21">
        <v>746430149</v>
      </c>
      <c r="K10" s="21">
        <v>321436510</v>
      </c>
      <c r="L10" s="21">
        <v>382756804</v>
      </c>
      <c r="M10" s="21">
        <v>234798573</v>
      </c>
      <c r="N10" s="19">
        <v>86746362</v>
      </c>
      <c r="O10" s="22">
        <v>22900467</v>
      </c>
      <c r="P10" s="22">
        <v>10911037</v>
      </c>
      <c r="Q10" s="22">
        <v>0</v>
      </c>
      <c r="R10" s="23" t="s">
        <v>13</v>
      </c>
    </row>
    <row r="11" spans="1:18">
      <c r="A11" s="21" t="s">
        <v>14</v>
      </c>
      <c r="B11" s="22">
        <v>-511494127</v>
      </c>
      <c r="C11" s="22">
        <v>-144073120</v>
      </c>
      <c r="D11" s="22">
        <v>-202460721</v>
      </c>
      <c r="E11" s="22">
        <v>-29710618</v>
      </c>
      <c r="F11" s="22">
        <v>-29710618</v>
      </c>
      <c r="G11" s="22">
        <v>-16108263</v>
      </c>
      <c r="H11" s="22">
        <v>-14850485</v>
      </c>
      <c r="I11" s="22">
        <v>-515365</v>
      </c>
      <c r="J11" s="22">
        <v>-515365</v>
      </c>
      <c r="K11" s="22">
        <v>-634870</v>
      </c>
      <c r="L11" s="22">
        <v>-110477088</v>
      </c>
      <c r="M11" s="22">
        <v>-29035028</v>
      </c>
      <c r="N11" s="22">
        <v>-5074576</v>
      </c>
      <c r="O11" s="22">
        <v>-68522</v>
      </c>
      <c r="P11" s="22">
        <f>-141979</f>
        <v>-141979</v>
      </c>
      <c r="Q11" s="22">
        <v>0</v>
      </c>
      <c r="R11" s="22" t="s">
        <v>15</v>
      </c>
    </row>
    <row r="12" spans="1:18" ht="18.75">
      <c r="A12" s="18" t="s">
        <v>16</v>
      </c>
      <c r="B12" s="24">
        <f t="shared" ref="B12:G12" si="1">SUM(B10:B11)</f>
        <v>1760255777</v>
      </c>
      <c r="C12" s="24">
        <f t="shared" si="1"/>
        <v>1238704062</v>
      </c>
      <c r="D12" s="24">
        <f t="shared" si="1"/>
        <v>1749293489</v>
      </c>
      <c r="E12" s="24">
        <f t="shared" si="1"/>
        <v>816789176</v>
      </c>
      <c r="F12" s="24">
        <f t="shared" si="1"/>
        <v>816789176</v>
      </c>
      <c r="G12" s="24">
        <f t="shared" si="1"/>
        <v>438416778</v>
      </c>
      <c r="H12" s="24">
        <v>606755388</v>
      </c>
      <c r="I12" s="24">
        <v>745914784</v>
      </c>
      <c r="J12" s="24">
        <v>745914784</v>
      </c>
      <c r="K12" s="24">
        <v>320801640</v>
      </c>
      <c r="L12" s="24">
        <f t="shared" ref="L12:Q12" si="2">SUM(L10:L11)</f>
        <v>272279716</v>
      </c>
      <c r="M12" s="24">
        <f t="shared" si="2"/>
        <v>205763545</v>
      </c>
      <c r="N12" s="24">
        <f t="shared" si="2"/>
        <v>81671786</v>
      </c>
      <c r="O12" s="24">
        <f t="shared" si="2"/>
        <v>22831945</v>
      </c>
      <c r="P12" s="24">
        <f t="shared" si="2"/>
        <v>10769058</v>
      </c>
      <c r="Q12" s="24">
        <f t="shared" si="2"/>
        <v>0</v>
      </c>
      <c r="R12" s="22" t="s">
        <v>17</v>
      </c>
    </row>
    <row r="13" spans="1:18">
      <c r="A13" s="25" t="s">
        <v>18</v>
      </c>
      <c r="B13" s="27">
        <f>SUM(B12,B8)</f>
        <v>3417788095</v>
      </c>
      <c r="C13" s="27">
        <f>SUM(C12,C8)</f>
        <v>2950758660</v>
      </c>
      <c r="D13" s="27">
        <f>SUM(D12,D8)</f>
        <v>3710126131</v>
      </c>
      <c r="E13" s="27">
        <f>SUM(E8,E12)</f>
        <v>1741270471</v>
      </c>
      <c r="F13" s="27">
        <f t="shared" ref="F13:O13" si="3">SUM(F12,F8)</f>
        <v>1741270471</v>
      </c>
      <c r="G13" s="27">
        <f t="shared" si="3"/>
        <v>1213990795</v>
      </c>
      <c r="H13" s="27">
        <f t="shared" si="3"/>
        <v>1505939522</v>
      </c>
      <c r="I13" s="27">
        <f t="shared" si="3"/>
        <v>1281412814</v>
      </c>
      <c r="J13" s="27">
        <f t="shared" si="3"/>
        <v>1281412814</v>
      </c>
      <c r="K13" s="27">
        <f t="shared" si="3"/>
        <v>498798827</v>
      </c>
      <c r="L13" s="27">
        <f t="shared" si="3"/>
        <v>407588827</v>
      </c>
      <c r="M13" s="27">
        <f t="shared" si="3"/>
        <v>323061814</v>
      </c>
      <c r="N13" s="27">
        <f t="shared" si="3"/>
        <v>162044265</v>
      </c>
      <c r="O13" s="27">
        <f t="shared" si="3"/>
        <v>35216464</v>
      </c>
      <c r="P13" s="27">
        <f>SUM(P8,P12)</f>
        <v>12215303</v>
      </c>
      <c r="Q13" s="27">
        <f>SUM(Q12,Q8)</f>
        <v>0</v>
      </c>
      <c r="R13" s="27" t="s">
        <v>19</v>
      </c>
    </row>
    <row r="14" spans="1:18">
      <c r="A14" s="16"/>
      <c r="B14" s="17"/>
      <c r="C14" s="16"/>
      <c r="D14" s="16"/>
      <c r="E14" s="16"/>
      <c r="F14" s="16"/>
      <c r="G14" s="16"/>
      <c r="H14" s="17"/>
      <c r="I14" s="16"/>
      <c r="J14" s="16"/>
      <c r="K14" s="21"/>
      <c r="L14" s="21"/>
      <c r="M14" s="16"/>
      <c r="N14" s="16"/>
      <c r="O14" s="22"/>
      <c r="P14" s="22"/>
      <c r="Q14" s="22"/>
      <c r="R14" s="21"/>
    </row>
    <row r="15" spans="1:18">
      <c r="A15" s="29" t="s">
        <v>20</v>
      </c>
      <c r="B15" s="29">
        <v>4697368929</v>
      </c>
      <c r="C15" s="21">
        <v>4276961419</v>
      </c>
      <c r="D15" s="21">
        <v>1033618674</v>
      </c>
      <c r="E15" s="29">
        <v>471877384</v>
      </c>
      <c r="F15" s="29">
        <v>471877384</v>
      </c>
      <c r="G15" s="21">
        <v>200896556</v>
      </c>
      <c r="H15" s="21">
        <v>280502335</v>
      </c>
      <c r="I15" s="21">
        <v>364631620</v>
      </c>
      <c r="J15" s="21">
        <v>364631620</v>
      </c>
      <c r="K15" s="21">
        <v>126275984</v>
      </c>
      <c r="L15" s="21">
        <v>7658372</v>
      </c>
      <c r="M15" s="21">
        <v>109040934</v>
      </c>
      <c r="N15" s="18">
        <v>24814259</v>
      </c>
      <c r="O15" s="22">
        <v>8453887</v>
      </c>
      <c r="P15" s="22">
        <v>821798</v>
      </c>
      <c r="Q15" s="22">
        <f>-98989</f>
        <v>-98989</v>
      </c>
      <c r="R15" s="23" t="s">
        <v>21</v>
      </c>
    </row>
    <row r="16" spans="1:18" ht="18.75" customHeight="1">
      <c r="A16" s="29" t="s">
        <v>22</v>
      </c>
      <c r="B16" s="29">
        <v>36366888424</v>
      </c>
      <c r="C16" s="21">
        <v>23742713780</v>
      </c>
      <c r="D16" s="21"/>
      <c r="E16" s="21"/>
      <c r="F16" s="30"/>
      <c r="G16" s="21">
        <v>-2357767296</v>
      </c>
      <c r="H16" s="21">
        <v>4586780977</v>
      </c>
      <c r="I16" s="21">
        <v>3341618373</v>
      </c>
      <c r="J16" s="21">
        <v>3341618373</v>
      </c>
      <c r="K16" s="21">
        <v>1205303159</v>
      </c>
      <c r="L16" s="21">
        <v>1437588592</v>
      </c>
      <c r="M16" s="21">
        <v>471440337</v>
      </c>
      <c r="N16" s="31">
        <v>245769916</v>
      </c>
      <c r="O16" s="22">
        <v>34687526</v>
      </c>
      <c r="P16" s="22">
        <f>-20268166</f>
        <v>-20268166</v>
      </c>
      <c r="Q16" s="22">
        <v>3022415</v>
      </c>
      <c r="R16" s="32" t="s">
        <v>23</v>
      </c>
    </row>
    <row r="17" spans="1:18" ht="33">
      <c r="A17" s="29" t="s">
        <v>24</v>
      </c>
      <c r="B17" s="29"/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1">
        <v>4945725</v>
      </c>
      <c r="J17" s="21">
        <v>4945725</v>
      </c>
      <c r="K17" s="33">
        <v>0</v>
      </c>
      <c r="L17" s="33">
        <v>3864601</v>
      </c>
      <c r="M17" s="33" t="s">
        <v>25</v>
      </c>
      <c r="N17" s="33" t="s">
        <v>25</v>
      </c>
      <c r="O17" s="22">
        <v>7432917</v>
      </c>
      <c r="P17" s="22">
        <v>0</v>
      </c>
      <c r="Q17" s="22">
        <v>0</v>
      </c>
      <c r="R17" s="32" t="s">
        <v>26</v>
      </c>
    </row>
    <row r="18" spans="1:18" ht="18.75">
      <c r="A18" s="29" t="s">
        <v>27</v>
      </c>
      <c r="B18" s="34">
        <v>32914755</v>
      </c>
      <c r="C18" s="35">
        <v>3643547</v>
      </c>
      <c r="D18" s="35">
        <v>1220431</v>
      </c>
      <c r="E18" s="35">
        <v>7721696</v>
      </c>
      <c r="F18" s="35">
        <v>7721696</v>
      </c>
      <c r="G18" s="35">
        <v>4278696</v>
      </c>
      <c r="H18" s="35">
        <v>8219933</v>
      </c>
      <c r="I18" s="35">
        <v>1463065</v>
      </c>
      <c r="J18" s="35">
        <v>1463065</v>
      </c>
      <c r="K18" s="35">
        <v>0</v>
      </c>
      <c r="L18" s="35">
        <v>14876110</v>
      </c>
      <c r="M18" s="35" t="s">
        <v>25</v>
      </c>
      <c r="N18" s="35" t="s">
        <v>25</v>
      </c>
      <c r="O18" s="35" t="s">
        <v>25</v>
      </c>
      <c r="P18" s="35" t="s">
        <v>25</v>
      </c>
      <c r="Q18" s="35" t="s">
        <v>25</v>
      </c>
      <c r="R18" s="23" t="s">
        <v>28</v>
      </c>
    </row>
    <row r="19" spans="1:18">
      <c r="A19" s="25" t="s">
        <v>29</v>
      </c>
      <c r="B19" s="27">
        <f>SUM(B13:B18)</f>
        <v>44514960203</v>
      </c>
      <c r="C19" s="27">
        <f>SUM(C13:C18)</f>
        <v>30974077406</v>
      </c>
      <c r="D19" s="27">
        <f>SUM(D13:D18)</f>
        <v>4744965236</v>
      </c>
      <c r="E19" s="27">
        <f>SUM(E13:E18)</f>
        <v>2220869551</v>
      </c>
      <c r="F19" s="27">
        <f>SUM(F13:F18)</f>
        <v>2220869551</v>
      </c>
      <c r="G19" s="27">
        <f t="shared" ref="G19:L19" si="4">SUM(G13:G18)</f>
        <v>-938601249</v>
      </c>
      <c r="H19" s="27">
        <f t="shared" si="4"/>
        <v>6381442767</v>
      </c>
      <c r="I19" s="27">
        <f t="shared" si="4"/>
        <v>4994071597</v>
      </c>
      <c r="J19" s="27">
        <f t="shared" si="4"/>
        <v>4994071597</v>
      </c>
      <c r="K19" s="27">
        <f t="shared" si="4"/>
        <v>1830377970</v>
      </c>
      <c r="L19" s="27">
        <f t="shared" si="4"/>
        <v>1871576502</v>
      </c>
      <c r="M19" s="27">
        <f>SUM(M13:M17)</f>
        <v>903543085</v>
      </c>
      <c r="N19" s="27">
        <f>SUM(N13:N17)</f>
        <v>432628440</v>
      </c>
      <c r="O19" s="27">
        <f>SUM(O13:O17)</f>
        <v>85790794</v>
      </c>
      <c r="P19" s="27">
        <f>SUM(P13:P16)</f>
        <v>-7231065</v>
      </c>
      <c r="Q19" s="27">
        <f>SUM(Q13:Q16)</f>
        <v>2923426</v>
      </c>
      <c r="R19" s="27" t="s">
        <v>30</v>
      </c>
    </row>
    <row r="20" spans="1:18">
      <c r="A20" s="16"/>
      <c r="B20" s="16"/>
      <c r="C20" s="16"/>
      <c r="D20" s="16"/>
      <c r="E20" s="16"/>
      <c r="F20" s="16"/>
      <c r="G20" s="16"/>
      <c r="H20" s="17"/>
      <c r="I20" s="16"/>
      <c r="J20" s="16"/>
      <c r="K20" s="21"/>
      <c r="L20" s="21"/>
      <c r="M20" s="16"/>
      <c r="N20" s="16"/>
      <c r="O20" s="22"/>
      <c r="P20" s="22"/>
      <c r="Q20" s="22"/>
      <c r="R20" s="22"/>
    </row>
    <row r="21" spans="1:18">
      <c r="A21" s="21" t="s">
        <v>31</v>
      </c>
      <c r="B21" s="22">
        <v>-2110314142</v>
      </c>
      <c r="C21" s="22">
        <v>-1218803511</v>
      </c>
      <c r="D21" s="22">
        <v>-747105009</v>
      </c>
      <c r="E21" s="22">
        <v>-589525941</v>
      </c>
      <c r="F21" s="22">
        <v>-589525941</v>
      </c>
      <c r="G21" s="22">
        <v>-453516831</v>
      </c>
      <c r="H21" s="22">
        <v>-365227660</v>
      </c>
      <c r="I21" s="22">
        <v>-263436080</v>
      </c>
      <c r="J21" s="22">
        <v>-263436080</v>
      </c>
      <c r="K21" s="22">
        <v>-184168461</v>
      </c>
      <c r="L21" s="22">
        <v>-128601447</v>
      </c>
      <c r="M21" s="22">
        <v>-122732850</v>
      </c>
      <c r="N21" s="22">
        <v>-134310251</v>
      </c>
      <c r="O21" s="22">
        <v>-87224664</v>
      </c>
      <c r="P21" s="22">
        <f>-44348315</f>
        <v>-44348315</v>
      </c>
      <c r="Q21" s="22">
        <f>-17337774</f>
        <v>-17337774</v>
      </c>
      <c r="R21" s="23" t="s">
        <v>32</v>
      </c>
    </row>
    <row r="22" spans="1:18">
      <c r="A22" s="21" t="s">
        <v>33</v>
      </c>
      <c r="B22" s="22">
        <v>-351272198</v>
      </c>
      <c r="C22" s="22">
        <v>-284508694</v>
      </c>
      <c r="D22" s="22">
        <v>-241520769</v>
      </c>
      <c r="E22" s="22">
        <v>-200951090</v>
      </c>
      <c r="F22" s="22">
        <v>-200951090</v>
      </c>
      <c r="G22" s="22">
        <v>-148667641</v>
      </c>
      <c r="H22" s="22">
        <v>-127379980</v>
      </c>
      <c r="I22" s="22">
        <v>-69252285</v>
      </c>
      <c r="J22" s="22">
        <v>-69252285</v>
      </c>
      <c r="K22" s="22">
        <v>-72614714</v>
      </c>
      <c r="L22" s="22">
        <v>-73389335</v>
      </c>
      <c r="M22" s="22">
        <v>-71712158</v>
      </c>
      <c r="N22" s="22">
        <v>-69065835</v>
      </c>
      <c r="O22" s="22">
        <v>-66819763</v>
      </c>
      <c r="P22" s="22">
        <f>-12878162</f>
        <v>-12878162</v>
      </c>
      <c r="Q22" s="33">
        <v>0</v>
      </c>
      <c r="R22" s="23" t="s">
        <v>34</v>
      </c>
    </row>
    <row r="23" spans="1:18">
      <c r="A23" s="21" t="s">
        <v>35</v>
      </c>
      <c r="B23" s="22">
        <v>-16871095</v>
      </c>
      <c r="C23" s="22">
        <f>-4268692</f>
        <v>-4268692</v>
      </c>
      <c r="D23" s="22">
        <f>-2092574</f>
        <v>-2092574</v>
      </c>
      <c r="E23" s="22">
        <v>-1149989</v>
      </c>
      <c r="F23" s="22">
        <v>-1149989</v>
      </c>
      <c r="G23" s="22">
        <v>-607336</v>
      </c>
      <c r="H23" s="22">
        <v>-301739</v>
      </c>
      <c r="I23" s="22">
        <v>-279418</v>
      </c>
      <c r="J23" s="22">
        <v>-279418</v>
      </c>
      <c r="K23" s="22">
        <v>-708889</v>
      </c>
      <c r="L23" s="22">
        <v>-1758831</v>
      </c>
      <c r="M23" s="22">
        <v>-1711159</v>
      </c>
      <c r="N23" s="22">
        <v>-1672411</v>
      </c>
      <c r="O23" s="22">
        <v>-1653245</v>
      </c>
      <c r="P23" s="22">
        <f>-1099609</f>
        <v>-1099609</v>
      </c>
      <c r="Q23" s="33">
        <v>0</v>
      </c>
      <c r="R23" s="23" t="s">
        <v>36</v>
      </c>
    </row>
    <row r="24" spans="1:18">
      <c r="A24" s="21" t="s">
        <v>37</v>
      </c>
      <c r="B24" s="22">
        <v>-54797450</v>
      </c>
      <c r="C24" s="22">
        <v>-42297455</v>
      </c>
      <c r="D24" s="22">
        <v>-34086104</v>
      </c>
      <c r="E24" s="22">
        <v>0</v>
      </c>
      <c r="F24" s="22">
        <v>0</v>
      </c>
      <c r="G24" s="22">
        <v>0</v>
      </c>
      <c r="H24" s="22">
        <v>0</v>
      </c>
      <c r="I24" s="22"/>
      <c r="J24" s="22"/>
      <c r="K24" s="22"/>
      <c r="L24" s="22"/>
      <c r="M24" s="22"/>
      <c r="N24" s="22"/>
      <c r="O24" s="22"/>
      <c r="P24" s="22"/>
      <c r="Q24" s="33"/>
      <c r="R24" s="23"/>
    </row>
    <row r="25" spans="1:18">
      <c r="A25" s="21" t="s">
        <v>38</v>
      </c>
      <c r="B25" s="22">
        <v>-1980309991</v>
      </c>
      <c r="C25" s="21">
        <v>-2916594656</v>
      </c>
      <c r="D25" s="21">
        <v>-473422310</v>
      </c>
      <c r="E25" s="21">
        <v>-261317214</v>
      </c>
      <c r="F25" s="21">
        <v>-70384415</v>
      </c>
      <c r="G25" s="21">
        <v>74539289</v>
      </c>
      <c r="H25" s="21">
        <v>698393377</v>
      </c>
      <c r="I25" s="21">
        <v>78864994</v>
      </c>
      <c r="J25" s="21">
        <v>78864994</v>
      </c>
      <c r="K25" s="22">
        <v>-70862754</v>
      </c>
      <c r="L25" s="22">
        <v>-947787909</v>
      </c>
      <c r="M25" s="22">
        <v>-409822827</v>
      </c>
      <c r="N25" s="22">
        <v>-99561430</v>
      </c>
      <c r="O25" s="33" t="s">
        <v>39</v>
      </c>
      <c r="P25" s="33" t="s">
        <v>25</v>
      </c>
      <c r="Q25" s="33" t="s">
        <v>25</v>
      </c>
      <c r="R25" s="23" t="s">
        <v>40</v>
      </c>
    </row>
    <row r="26" spans="1:18">
      <c r="A26" s="21" t="s">
        <v>41</v>
      </c>
      <c r="B26" s="22">
        <v>25704906</v>
      </c>
      <c r="C26" s="21">
        <v>-61943048</v>
      </c>
      <c r="D26" s="21">
        <v>-5277916</v>
      </c>
      <c r="E26" s="21">
        <v>-4035484</v>
      </c>
      <c r="F26" s="21">
        <v>-4035484</v>
      </c>
      <c r="G26" s="21">
        <v>-2247896</v>
      </c>
      <c r="H26" s="21">
        <v>-302542</v>
      </c>
      <c r="I26" s="21">
        <v>302172</v>
      </c>
      <c r="J26" s="21">
        <v>302172</v>
      </c>
      <c r="K26" s="22">
        <v>-500000</v>
      </c>
      <c r="L26" s="22">
        <v>-4718000</v>
      </c>
      <c r="M26" s="22">
        <v>-20465898</v>
      </c>
      <c r="N26" s="22">
        <v>-3300000</v>
      </c>
      <c r="O26" s="22">
        <v>-2700000</v>
      </c>
      <c r="P26" s="22">
        <f>-4000000</f>
        <v>-4000000</v>
      </c>
      <c r="Q26" s="22">
        <v>0</v>
      </c>
      <c r="R26" s="23" t="s">
        <v>42</v>
      </c>
    </row>
    <row r="27" spans="1:18" ht="18.75">
      <c r="A27" s="21" t="s">
        <v>43</v>
      </c>
      <c r="B27" s="24">
        <v>-2280166439</v>
      </c>
      <c r="C27" s="24">
        <v>-1029755205</v>
      </c>
      <c r="D27" s="24">
        <v>-563900303</v>
      </c>
      <c r="E27" s="24">
        <v>-588724972</v>
      </c>
      <c r="F27" s="24">
        <v>-588724972</v>
      </c>
      <c r="G27" s="24">
        <v>-555167145</v>
      </c>
      <c r="H27" s="24">
        <v>-479659047</v>
      </c>
      <c r="I27" s="24">
        <v>-312571583</v>
      </c>
      <c r="J27" s="24">
        <v>-312571583</v>
      </c>
      <c r="K27" s="24">
        <v>-173364346</v>
      </c>
      <c r="L27" s="24">
        <v>-152052287</v>
      </c>
      <c r="M27" s="24">
        <v>-100814875</v>
      </c>
      <c r="N27" s="24">
        <v>-111255684</v>
      </c>
      <c r="O27" s="24">
        <v>-84835131</v>
      </c>
      <c r="P27" s="24">
        <f>-66753494</f>
        <v>-66753494</v>
      </c>
      <c r="Q27" s="24">
        <f>-39977586</f>
        <v>-39977586</v>
      </c>
      <c r="R27" s="23" t="s">
        <v>44</v>
      </c>
    </row>
    <row r="28" spans="1:18" s="7" customFormat="1">
      <c r="A28" s="25" t="s">
        <v>45</v>
      </c>
      <c r="B28" s="27">
        <f>SUM(B21:B27)</f>
        <v>-6768026409</v>
      </c>
      <c r="C28" s="27">
        <f>SUM(C21:C27)</f>
        <v>-5558171261</v>
      </c>
      <c r="D28" s="27">
        <f>SUM(D21:D27)</f>
        <v>-2067404985</v>
      </c>
      <c r="E28" s="27">
        <f>SUM(E21:E27)</f>
        <v>-1645704690</v>
      </c>
      <c r="F28" s="27">
        <f t="shared" ref="F28:Q28" si="5">SUM(F21:F27)</f>
        <v>-1454771891</v>
      </c>
      <c r="G28" s="27">
        <f t="shared" si="5"/>
        <v>-1085667560</v>
      </c>
      <c r="H28" s="27">
        <f t="shared" si="5"/>
        <v>-274477591</v>
      </c>
      <c r="I28" s="27">
        <f t="shared" si="5"/>
        <v>-566372200</v>
      </c>
      <c r="J28" s="27">
        <f t="shared" si="5"/>
        <v>-566372200</v>
      </c>
      <c r="K28" s="27">
        <f t="shared" si="5"/>
        <v>-502219164</v>
      </c>
      <c r="L28" s="27">
        <f t="shared" si="5"/>
        <v>-1308307809</v>
      </c>
      <c r="M28" s="27">
        <f t="shared" si="5"/>
        <v>-727259767</v>
      </c>
      <c r="N28" s="27">
        <f t="shared" si="5"/>
        <v>-419165611</v>
      </c>
      <c r="O28" s="27">
        <f t="shared" si="5"/>
        <v>-243232803</v>
      </c>
      <c r="P28" s="27">
        <f t="shared" si="5"/>
        <v>-129079580</v>
      </c>
      <c r="Q28" s="27">
        <f t="shared" si="5"/>
        <v>-57315360</v>
      </c>
      <c r="R28" s="27" t="s">
        <v>46</v>
      </c>
    </row>
    <row r="29" spans="1:18" s="7" customFormat="1">
      <c r="A29" s="16"/>
      <c r="B29" s="16"/>
      <c r="C29" s="16"/>
      <c r="D29" s="16"/>
      <c r="E29" s="16"/>
      <c r="F29" s="16"/>
      <c r="G29" s="16"/>
      <c r="H29" s="17"/>
      <c r="I29" s="16"/>
      <c r="J29" s="16"/>
      <c r="K29" s="21"/>
      <c r="L29" s="21"/>
      <c r="M29" s="16"/>
      <c r="N29" s="16"/>
      <c r="O29" s="22"/>
      <c r="P29" s="22"/>
      <c r="Q29" s="22"/>
      <c r="R29" s="22"/>
    </row>
    <row r="30" spans="1:18" s="7" customFormat="1">
      <c r="A30" s="25" t="s">
        <v>47</v>
      </c>
      <c r="B30" s="27">
        <f>B28+B19</f>
        <v>37746933794</v>
      </c>
      <c r="C30" s="27">
        <f>C28+C19</f>
        <v>25415906145</v>
      </c>
      <c r="D30" s="27">
        <f>D28+D19</f>
        <v>2677560251</v>
      </c>
      <c r="E30" s="27">
        <f>E28+E19</f>
        <v>575164861</v>
      </c>
      <c r="F30" s="27">
        <f t="shared" ref="F30:Q30" si="6">F28+F19</f>
        <v>766097660</v>
      </c>
      <c r="G30" s="27">
        <f t="shared" si="6"/>
        <v>-2024268809</v>
      </c>
      <c r="H30" s="27">
        <f t="shared" si="6"/>
        <v>6106965176</v>
      </c>
      <c r="I30" s="27">
        <f t="shared" si="6"/>
        <v>4427699397</v>
      </c>
      <c r="J30" s="27">
        <f t="shared" si="6"/>
        <v>4427699397</v>
      </c>
      <c r="K30" s="27">
        <f t="shared" si="6"/>
        <v>1328158806</v>
      </c>
      <c r="L30" s="27">
        <f t="shared" si="6"/>
        <v>563268693</v>
      </c>
      <c r="M30" s="27">
        <f t="shared" si="6"/>
        <v>176283318</v>
      </c>
      <c r="N30" s="27">
        <f t="shared" si="6"/>
        <v>13462829</v>
      </c>
      <c r="O30" s="27">
        <f t="shared" si="6"/>
        <v>-157442009</v>
      </c>
      <c r="P30" s="27">
        <f t="shared" si="6"/>
        <v>-136310645</v>
      </c>
      <c r="Q30" s="27">
        <f t="shared" si="6"/>
        <v>-54391934</v>
      </c>
      <c r="R30" s="27" t="s">
        <v>48</v>
      </c>
    </row>
    <row r="31" spans="1:18" ht="18.75">
      <c r="A31" s="5" t="s">
        <v>49</v>
      </c>
      <c r="B31" s="24">
        <v>-7618720</v>
      </c>
      <c r="C31" s="24">
        <v>-1153846777</v>
      </c>
      <c r="D31" s="24">
        <v>-847490097</v>
      </c>
      <c r="E31" s="24">
        <v>-258869790</v>
      </c>
      <c r="F31" s="24">
        <v>-258869790</v>
      </c>
      <c r="G31" s="24">
        <v>-99231966</v>
      </c>
      <c r="H31" s="24">
        <v>-373056538</v>
      </c>
      <c r="I31" s="24">
        <v>-128011268</v>
      </c>
      <c r="J31" s="24">
        <v>-128011268</v>
      </c>
      <c r="K31" s="24">
        <v>-51814651</v>
      </c>
      <c r="L31" s="24">
        <v>-3530481</v>
      </c>
      <c r="M31" s="24">
        <v>38598812</v>
      </c>
      <c r="N31" s="24">
        <v>35397939</v>
      </c>
      <c r="O31" s="24">
        <v>44622772</v>
      </c>
      <c r="P31" s="24">
        <v>25341983</v>
      </c>
      <c r="Q31" s="24">
        <v>14353587</v>
      </c>
      <c r="R31" s="23" t="s">
        <v>50</v>
      </c>
    </row>
    <row r="32" spans="1:18">
      <c r="A32" s="25" t="s">
        <v>51</v>
      </c>
      <c r="B32" s="27">
        <f>SUM(B30:B31)</f>
        <v>37739315074</v>
      </c>
      <c r="C32" s="27">
        <f>SUM(C30:C31)</f>
        <v>24262059368</v>
      </c>
      <c r="D32" s="27">
        <f>SUM(D30:D31)</f>
        <v>1830070154</v>
      </c>
      <c r="E32" s="27">
        <f>SUM(E30:E31)</f>
        <v>316295071</v>
      </c>
      <c r="F32" s="27">
        <f t="shared" ref="F32:Q32" si="7">SUM(F30:F31)</f>
        <v>507227870</v>
      </c>
      <c r="G32" s="27">
        <f t="shared" si="7"/>
        <v>-2123500775</v>
      </c>
      <c r="H32" s="27">
        <f t="shared" si="7"/>
        <v>5733908638</v>
      </c>
      <c r="I32" s="27">
        <f t="shared" si="7"/>
        <v>4299688129</v>
      </c>
      <c r="J32" s="27">
        <f t="shared" si="7"/>
        <v>4299688129</v>
      </c>
      <c r="K32" s="27">
        <f t="shared" si="7"/>
        <v>1276344155</v>
      </c>
      <c r="L32" s="27">
        <f t="shared" si="7"/>
        <v>559738212</v>
      </c>
      <c r="M32" s="27">
        <f t="shared" si="7"/>
        <v>214882130</v>
      </c>
      <c r="N32" s="27">
        <f t="shared" si="7"/>
        <v>48860768</v>
      </c>
      <c r="O32" s="27">
        <f t="shared" si="7"/>
        <v>-112819237</v>
      </c>
      <c r="P32" s="27">
        <f t="shared" si="7"/>
        <v>-110968662</v>
      </c>
      <c r="Q32" s="27">
        <f t="shared" si="7"/>
        <v>-40038347</v>
      </c>
      <c r="R32" s="27" t="s">
        <v>52</v>
      </c>
    </row>
    <row r="33" spans="1:18">
      <c r="A33" s="16"/>
      <c r="B33" s="16"/>
      <c r="C33" s="16"/>
      <c r="D33" s="16"/>
      <c r="E33" s="16"/>
      <c r="F33" s="16"/>
      <c r="G33" s="16"/>
      <c r="H33" s="17"/>
      <c r="I33" s="16"/>
      <c r="J33" s="16"/>
      <c r="K33" s="21"/>
      <c r="L33" s="21"/>
      <c r="M33" s="16"/>
      <c r="N33" s="36"/>
      <c r="O33" s="36"/>
      <c r="P33" s="36"/>
      <c r="Q33" s="36"/>
      <c r="R33" s="36"/>
    </row>
    <row r="34" spans="1:18">
      <c r="A34" s="37" t="s">
        <v>53</v>
      </c>
      <c r="B34" s="38">
        <f>B32/'[1]نسب مالية'!B30</f>
        <v>914.89248664242427</v>
      </c>
      <c r="C34" s="39">
        <f>C32/'[1]نسب مالية'!C30</f>
        <v>588.17113619393945</v>
      </c>
      <c r="D34" s="39">
        <f>D32/'[1]نسب مالية'!C30</f>
        <v>44.365337066666669</v>
      </c>
      <c r="E34" s="39">
        <f>E32/'[1]نسب مالية'!E30</f>
        <v>11.501638945454545</v>
      </c>
      <c r="F34" s="39">
        <f>F32/'[1]نسب مالية'!F30</f>
        <v>18.444649818181819</v>
      </c>
      <c r="G34" s="39">
        <f>G32/'[1]نسب مالية'!G30</f>
        <v>-84.940031000000005</v>
      </c>
      <c r="H34" s="40">
        <v>229.36</v>
      </c>
      <c r="I34" s="38">
        <f>I32/'[1]نسب مالية'!H30</f>
        <v>171.98752515999999</v>
      </c>
      <c r="J34" s="38">
        <f>J32/'[1]نسب مالية'!J30</f>
        <v>171.98752515999999</v>
      </c>
      <c r="K34" s="38">
        <f>K32/'[1]نسب مالية'!K30</f>
        <v>51.053766199999998</v>
      </c>
      <c r="L34" s="38">
        <f>L32/'[1]نسب مالية'!L30</f>
        <v>22.389528479999999</v>
      </c>
      <c r="M34" s="38">
        <f>M32/'[2]نسب مالية'!B31</f>
        <v>8.5952851999999993</v>
      </c>
      <c r="N34" s="38">
        <f>N32/'[2]نسب مالية'!C31</f>
        <v>1.95443072</v>
      </c>
      <c r="O34" s="38">
        <f>O32/'[2]نسب مالية'!D31</f>
        <v>-4.5127694800000002</v>
      </c>
      <c r="P34" s="38">
        <f>P32/'[2]نسب مالية'!E31</f>
        <v>-4.4387464799999998</v>
      </c>
      <c r="Q34" s="38">
        <f>Q32/'[2]نسب مالية'!F31</f>
        <v>-1.6015338800000001</v>
      </c>
      <c r="R34" s="41" t="s">
        <v>54</v>
      </c>
    </row>
    <row r="36" spans="1:18">
      <c r="A36" t="s">
        <v>55</v>
      </c>
      <c r="B36"/>
      <c r="C36"/>
      <c r="D36"/>
      <c r="E36"/>
      <c r="F36"/>
      <c r="G36"/>
      <c r="H36" s="42"/>
      <c r="I36"/>
      <c r="J36"/>
      <c r="K36"/>
      <c r="L36"/>
    </row>
    <row r="37" spans="1:18">
      <c r="C37" s="43"/>
      <c r="D37" s="43"/>
      <c r="E37" s="43"/>
      <c r="F37" s="43"/>
      <c r="G37" s="43"/>
      <c r="H37" s="44"/>
      <c r="I37" s="43"/>
      <c r="J37" s="43"/>
      <c r="K37" s="43"/>
      <c r="L37" s="43"/>
      <c r="M37" s="43"/>
      <c r="N37" s="43"/>
      <c r="O37" s="43"/>
      <c r="P37" s="43" t="s">
        <v>56</v>
      </c>
    </row>
    <row r="38" spans="1:18">
      <c r="K38" s="45"/>
      <c r="L38" s="46" t="s">
        <v>57</v>
      </c>
      <c r="M38" s="46"/>
      <c r="N38" s="46"/>
      <c r="O38" s="46"/>
      <c r="P38" s="46"/>
    </row>
    <row r="40" spans="1:18">
      <c r="A40"/>
      <c r="B40"/>
      <c r="C40"/>
      <c r="D40"/>
      <c r="E40"/>
      <c r="F40"/>
      <c r="G40"/>
      <c r="H40" s="42"/>
      <c r="I40"/>
      <c r="J40"/>
      <c r="K40"/>
      <c r="L40"/>
      <c r="M40"/>
      <c r="N40"/>
      <c r="O40"/>
      <c r="Q40"/>
      <c r="R40"/>
    </row>
    <row r="41" spans="1:18">
      <c r="A41"/>
      <c r="B41"/>
      <c r="C41"/>
      <c r="D41"/>
      <c r="E41"/>
      <c r="F41"/>
      <c r="G41"/>
      <c r="H41" s="42"/>
      <c r="I41"/>
      <c r="J41"/>
      <c r="K41"/>
      <c r="L41"/>
      <c r="M41"/>
      <c r="N41"/>
      <c r="O41"/>
      <c r="Q41" s="42"/>
      <c r="R41" s="42"/>
    </row>
    <row r="43" spans="1:18">
      <c r="C43" s="30"/>
      <c r="D43" s="30"/>
      <c r="E43" s="30"/>
    </row>
    <row r="44" spans="1:18">
      <c r="C44" s="30"/>
      <c r="D44" s="30"/>
      <c r="E44" s="30"/>
    </row>
  </sheetData>
  <mergeCells count="2">
    <mergeCell ref="B3:D3"/>
    <mergeCell ref="L38:P38"/>
  </mergeCells>
  <pageMargins left="0.41" right="0.24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2022-11-29T10:16:52Z</dcterms:created>
  <dcterms:modified xsi:type="dcterms:W3CDTF">2022-11-29T10:17:06Z</dcterms:modified>
</cp:coreProperties>
</file>