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قائمة الدخل 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52" i="1" s="1"/>
  <c r="M43" i="1"/>
  <c r="M36" i="1"/>
  <c r="M33" i="1"/>
  <c r="M30" i="1"/>
  <c r="O29" i="1"/>
  <c r="N27" i="1"/>
  <c r="L25" i="1"/>
  <c r="L40" i="1" s="1"/>
  <c r="K25" i="1"/>
  <c r="K40" i="1" s="1"/>
  <c r="H25" i="1"/>
  <c r="H40" i="1" s="1"/>
  <c r="F25" i="1"/>
  <c r="F40" i="1" s="1"/>
  <c r="E25" i="1"/>
  <c r="E40" i="1" s="1"/>
  <c r="B25" i="1"/>
  <c r="B40" i="1" s="1"/>
  <c r="N24" i="1"/>
  <c r="M24" i="1"/>
  <c r="O23" i="1"/>
  <c r="O25" i="1" s="1"/>
  <c r="O40" i="1" s="1"/>
  <c r="O42" i="1" s="1"/>
  <c r="O45" i="1" s="1"/>
  <c r="O52" i="1" s="1"/>
  <c r="M23" i="1"/>
  <c r="M25" i="1" s="1"/>
  <c r="M40" i="1" s="1"/>
  <c r="M42" i="1" s="1"/>
  <c r="M45" i="1" s="1"/>
  <c r="M52" i="1" s="1"/>
  <c r="L23" i="1"/>
  <c r="K23" i="1"/>
  <c r="J23" i="1"/>
  <c r="J25" i="1" s="1"/>
  <c r="J40" i="1" s="1"/>
  <c r="I23" i="1"/>
  <c r="I25" i="1" s="1"/>
  <c r="I40" i="1" s="1"/>
  <c r="H23" i="1"/>
  <c r="G23" i="1"/>
  <c r="G25" i="1" s="1"/>
  <c r="G40" i="1" s="1"/>
  <c r="F23" i="1"/>
  <c r="E23" i="1"/>
  <c r="D23" i="1"/>
  <c r="D25" i="1" s="1"/>
  <c r="D40" i="1" s="1"/>
  <c r="C23" i="1"/>
  <c r="C25" i="1" s="1"/>
  <c r="C40" i="1" s="1"/>
  <c r="B23" i="1"/>
  <c r="N21" i="1"/>
  <c r="N23" i="1" s="1"/>
  <c r="N25" i="1" s="1"/>
  <c r="N40" i="1" s="1"/>
  <c r="N42" i="1" s="1"/>
  <c r="N45" i="1" s="1"/>
  <c r="N52" i="1" s="1"/>
  <c r="O18" i="1"/>
  <c r="M11" i="1"/>
  <c r="M18" i="1" s="1"/>
  <c r="H11" i="1"/>
  <c r="H18" i="1" s="1"/>
  <c r="G11" i="1"/>
  <c r="G18" i="1" s="1"/>
  <c r="B11" i="1"/>
  <c r="B18" i="1" s="1"/>
  <c r="B42" i="1" s="1"/>
  <c r="B45" i="1" s="1"/>
  <c r="N10" i="1"/>
  <c r="M10" i="1"/>
  <c r="M9" i="1"/>
  <c r="L9" i="1"/>
  <c r="L11" i="1" s="1"/>
  <c r="L18" i="1" s="1"/>
  <c r="K9" i="1"/>
  <c r="K11" i="1" s="1"/>
  <c r="K18" i="1" s="1"/>
  <c r="J9" i="1"/>
  <c r="J11" i="1" s="1"/>
  <c r="J18" i="1" s="1"/>
  <c r="I9" i="1"/>
  <c r="I11" i="1" s="1"/>
  <c r="I18" i="1" s="1"/>
  <c r="H9" i="1"/>
  <c r="G9" i="1"/>
  <c r="F9" i="1"/>
  <c r="F11" i="1" s="1"/>
  <c r="F18" i="1" s="1"/>
  <c r="E9" i="1"/>
  <c r="E11" i="1" s="1"/>
  <c r="E18" i="1" s="1"/>
  <c r="E42" i="1" s="1"/>
  <c r="E45" i="1" s="1"/>
  <c r="D9" i="1"/>
  <c r="D11" i="1" s="1"/>
  <c r="D18" i="1" s="1"/>
  <c r="D42" i="1" s="1"/>
  <c r="D45" i="1" s="1"/>
  <c r="C9" i="1"/>
  <c r="C11" i="1" s="1"/>
  <c r="C18" i="1" s="1"/>
  <c r="C42" i="1" s="1"/>
  <c r="C45" i="1" s="1"/>
  <c r="B9" i="1"/>
  <c r="N8" i="1"/>
  <c r="N9" i="1" s="1"/>
  <c r="N11" i="1" s="1"/>
  <c r="N18" i="1" s="1"/>
  <c r="M8" i="1"/>
  <c r="G42" i="1" l="1"/>
  <c r="G45" i="1" s="1"/>
  <c r="K42" i="1"/>
  <c r="K45" i="1" s="1"/>
  <c r="K52" i="1" s="1"/>
  <c r="F42" i="1"/>
  <c r="F45" i="1" s="1"/>
  <c r="H42" i="1"/>
  <c r="H45" i="1" s="1"/>
  <c r="H52" i="1" s="1"/>
  <c r="J42" i="1"/>
  <c r="J45" i="1" s="1"/>
  <c r="J52" i="1" s="1"/>
  <c r="L42" i="1"/>
  <c r="L45" i="1" s="1"/>
  <c r="L52" i="1" s="1"/>
</calcChain>
</file>

<file path=xl/sharedStrings.xml><?xml version="1.0" encoding="utf-8"?>
<sst xmlns="http://schemas.openxmlformats.org/spreadsheetml/2006/main" count="130" uniqueCount="91">
  <si>
    <t>السورية الدولية للتأمين - أروب</t>
  </si>
  <si>
    <t>قائمة الدخل</t>
  </si>
  <si>
    <t xml:space="preserve">statement of Income </t>
  </si>
  <si>
    <t>البيان</t>
  </si>
  <si>
    <t xml:space="preserve">Statement of Income </t>
  </si>
  <si>
    <t>الإيرادات:</t>
  </si>
  <si>
    <t>Revenues</t>
  </si>
  <si>
    <t>إجمالي الأقساط المكتتب بها</t>
  </si>
  <si>
    <t>Total written premiums</t>
  </si>
  <si>
    <t>حصة معيدي التأمين من إجمالي الأقساط المكتتب بها</t>
  </si>
  <si>
    <t>Reinsurance share</t>
  </si>
  <si>
    <t xml:space="preserve">صافي الأقساط المكتتب بها </t>
  </si>
  <si>
    <t>Net written premiums</t>
  </si>
  <si>
    <t>صافي التغير في الإحتياطي التقني و الحسابي</t>
  </si>
  <si>
    <t>Net Change of unearned premiums provision</t>
  </si>
  <si>
    <t>صافي أقساط التأمين</t>
  </si>
  <si>
    <t>Net earned of written premiums</t>
  </si>
  <si>
    <t>عمولات مقبوضة</t>
  </si>
  <si>
    <t>Commissions received</t>
  </si>
  <si>
    <t>فوائد من ودائع لدى المصارف</t>
  </si>
  <si>
    <t>interest of deposits at banks</t>
  </si>
  <si>
    <t>إيرادات أخرى</t>
  </si>
  <si>
    <t>Other revenues from insurance sector</t>
  </si>
  <si>
    <t>-</t>
  </si>
  <si>
    <t>Other revenues</t>
  </si>
  <si>
    <t>فروقات صرف ايجابية</t>
  </si>
  <si>
    <t xml:space="preserve"> Exchange differences</t>
  </si>
  <si>
    <t>مكاسب الفترة الغير محققة الناتجة عن تغيرات أسعار الصرف</t>
  </si>
  <si>
    <t>Unrealized difference of exchange</t>
  </si>
  <si>
    <t>إجمالي الإيرادات</t>
  </si>
  <si>
    <t>Total Revenues</t>
  </si>
  <si>
    <t>المصاريف:</t>
  </si>
  <si>
    <t>Expenses</t>
  </si>
  <si>
    <t>إجمالي المطالبات المدفوعة</t>
  </si>
  <si>
    <t>Total claims paid</t>
  </si>
  <si>
    <t xml:space="preserve">حصة معيدي التأمين من إجمالي المطالبات المدفوعة </t>
  </si>
  <si>
    <t>Reinsurers' share of total claims paid</t>
  </si>
  <si>
    <t>صافي المطالبات المدفوعة</t>
  </si>
  <si>
    <t>Net claims paid</t>
  </si>
  <si>
    <t>صافي التغير في مطالبات قيد التسوية ومطالبات حدثت ولم يبلغ عنها</t>
  </si>
  <si>
    <t>Net change in claims under the settlement</t>
  </si>
  <si>
    <t>صافي المطالبات</t>
  </si>
  <si>
    <t xml:space="preserve">Net claims </t>
  </si>
  <si>
    <t>عمولات مدفوعة ومصاريف إنتاج أخرى</t>
  </si>
  <si>
    <t>Commissions paid and Other production expenses</t>
  </si>
  <si>
    <t xml:space="preserve">مصاريف إتفاقيات فائض الخسارة </t>
  </si>
  <si>
    <t>Excess of loss premium</t>
  </si>
  <si>
    <t>رواتب وأجور و ملحقاتها</t>
  </si>
  <si>
    <t>Salaries and wages and Accessories</t>
  </si>
  <si>
    <t>مصاريف إدارية و عمومية</t>
  </si>
  <si>
    <t>General and administrative expenses</t>
  </si>
  <si>
    <t>عمولة هيئة الاشراف على التأمين</t>
  </si>
  <si>
    <t>Insurance Supervisory Commission fees</t>
  </si>
  <si>
    <t>أتعاب المعونة الفنية</t>
  </si>
  <si>
    <t>Technical assistance fees</t>
  </si>
  <si>
    <t>الإستهلاكات والإطفاءات</t>
  </si>
  <si>
    <t>Depreciation and amortization</t>
  </si>
  <si>
    <t>مخصص دعاوى قضائية</t>
  </si>
  <si>
    <t>Provision for lawsuits</t>
  </si>
  <si>
    <t>مخصص ديون مشكوك بتحصيلها</t>
  </si>
  <si>
    <t>Provision for doubtful debts</t>
  </si>
  <si>
    <t>فوائد وأعباء مالية</t>
  </si>
  <si>
    <t>Interest Expenses</t>
  </si>
  <si>
    <t>فوائد وأعباء مالية لشركات إعادة التأمين</t>
  </si>
  <si>
    <t>Interest Expenses reinsurance companies</t>
  </si>
  <si>
    <t>خسائر التخلي عن موجودات ثابتة</t>
  </si>
  <si>
    <t>Loss from selling  fixed assets</t>
  </si>
  <si>
    <t>فروقات صرف محققة</t>
  </si>
  <si>
    <t xml:space="preserve">إجمالي المصاريف </t>
  </si>
  <si>
    <t>Total Expenses</t>
  </si>
  <si>
    <t xml:space="preserve">أرباح السنة قبل ضريبة الدخل </t>
  </si>
  <si>
    <t>Profit (loss)  before tax</t>
  </si>
  <si>
    <t>مؤونة ضريبة الدخل</t>
  </si>
  <si>
    <t>Income tax provision</t>
  </si>
  <si>
    <t>ضريبة سنوات سابقة</t>
  </si>
  <si>
    <t>Previous tax years</t>
  </si>
  <si>
    <t>صافي أرباح السنة</t>
  </si>
  <si>
    <t>Net profit (loss) for the year</t>
  </si>
  <si>
    <t>مكونات بنود الدخل الشامل الاخر :</t>
  </si>
  <si>
    <t>Components of other comprehensive income items:</t>
  </si>
  <si>
    <t>صافي التغير المتراكم في القيمة العادلة للاستثمارات المالية المحددة</t>
  </si>
  <si>
    <t>The net cumulative change in the fair value of specific financial investments</t>
  </si>
  <si>
    <t>على اساس القيمة العادلة من خلال الدخل الشامل الاخر</t>
  </si>
  <si>
    <t xml:space="preserve">On the basis of fair value through other comprehensive income </t>
  </si>
  <si>
    <t xml:space="preserve">مجموع الدخل الشامل للسنة </t>
  </si>
  <si>
    <t xml:space="preserve">Total comprehensive income for the year </t>
  </si>
  <si>
    <t>عائد السهم (ل.س)*</t>
  </si>
  <si>
    <t>Earnings Per Share (SP)*</t>
  </si>
  <si>
    <t>تم تعديل عائد السهم للسنوات السابقة بناء على عملية التجزئة التي تمت على اسهم الشركة بتاريخ 06/06/2012 لتصبح قيمة السهم 100 ل.س بدلاً من 500 ل.س</t>
  </si>
  <si>
    <t xml:space="preserve">The earnings per share have been adjusted for the previous years based on the split process on 06/06/2012 </t>
  </si>
  <si>
    <t>that modified the nominal value from 100 SP to 500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</si>
</sst>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C00000"/>
      <name val="Arabic Transparent"/>
      <charset val="178"/>
    </font>
    <font>
      <b/>
      <sz val="13"/>
      <color theme="1"/>
      <name val="Arabic Transparent"/>
      <charset val="178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sz val="12"/>
      <color rgb="FF222222"/>
      <name val="Arial"/>
      <family val="2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Alignment="1"/>
    <xf numFmtId="0" fontId="7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4" fillId="3" borderId="1" xfId="0" applyFont="1" applyFill="1" applyBorder="1"/>
    <xf numFmtId="0" fontId="0" fillId="3" borderId="1" xfId="0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/>
    <xf numFmtId="0" fontId="10" fillId="0" borderId="1" xfId="0" applyFont="1" applyFill="1" applyBorder="1" applyAlignment="1">
      <alignment horizontal="left"/>
    </xf>
    <xf numFmtId="0" fontId="9" fillId="3" borderId="3" xfId="0" applyFont="1" applyFill="1" applyBorder="1"/>
    <xf numFmtId="164" fontId="9" fillId="3" borderId="3" xfId="2" applyNumberFormat="1" applyFont="1" applyFill="1" applyBorder="1" applyAlignment="1">
      <alignment vertical="top"/>
    </xf>
    <xf numFmtId="41" fontId="9" fillId="3" borderId="3" xfId="2" applyNumberFormat="1" applyFont="1" applyFill="1" applyBorder="1" applyAlignment="1">
      <alignment vertical="top"/>
    </xf>
    <xf numFmtId="41" fontId="9" fillId="3" borderId="3" xfId="2" applyNumberFormat="1" applyFont="1" applyFill="1" applyBorder="1"/>
    <xf numFmtId="0" fontId="9" fillId="0" borderId="3" xfId="0" applyFont="1" applyFill="1" applyBorder="1"/>
    <xf numFmtId="164" fontId="11" fillId="3" borderId="3" xfId="2" applyNumberFormat="1" applyFont="1" applyFill="1" applyBorder="1" applyAlignment="1">
      <alignment vertical="top"/>
    </xf>
    <xf numFmtId="41" fontId="11" fillId="3" borderId="3" xfId="2" applyNumberFormat="1" applyFont="1" applyFill="1" applyBorder="1" applyAlignment="1">
      <alignment vertical="top"/>
    </xf>
    <xf numFmtId="41" fontId="11" fillId="3" borderId="3" xfId="2" applyNumberFormat="1" applyFont="1" applyFill="1" applyBorder="1"/>
    <xf numFmtId="0" fontId="8" fillId="2" borderId="3" xfId="0" applyFont="1" applyFill="1" applyBorder="1"/>
    <xf numFmtId="41" fontId="8" fillId="2" borderId="3" xfId="0" applyNumberFormat="1" applyFont="1" applyFill="1" applyBorder="1"/>
    <xf numFmtId="37" fontId="8" fillId="2" borderId="3" xfId="2" applyNumberFormat="1" applyFont="1" applyFill="1" applyBorder="1" applyAlignment="1">
      <alignment vertical="top"/>
    </xf>
    <xf numFmtId="41" fontId="8" fillId="2" borderId="3" xfId="2" applyNumberFormat="1" applyFont="1" applyFill="1" applyBorder="1" applyAlignment="1">
      <alignment vertical="top"/>
    </xf>
    <xf numFmtId="41" fontId="8" fillId="2" borderId="3" xfId="2" applyNumberFormat="1" applyFont="1" applyFill="1" applyBorder="1"/>
    <xf numFmtId="41" fontId="12" fillId="2" borderId="3" xfId="2" applyNumberFormat="1" applyFont="1" applyFill="1" applyBorder="1"/>
    <xf numFmtId="164" fontId="11" fillId="0" borderId="3" xfId="2" applyNumberFormat="1" applyFont="1" applyFill="1" applyBorder="1" applyAlignment="1">
      <alignment vertical="top"/>
    </xf>
    <xf numFmtId="164" fontId="9" fillId="0" borderId="3" xfId="2" applyNumberFormat="1" applyFont="1" applyFill="1" applyBorder="1" applyAlignment="1">
      <alignment vertical="top"/>
    </xf>
    <xf numFmtId="0" fontId="13" fillId="0" borderId="3" xfId="0" applyFont="1" applyBorder="1" applyAlignment="1"/>
    <xf numFmtId="41" fontId="9" fillId="3" borderId="3" xfId="2" applyNumberFormat="1" applyFont="1" applyFill="1" applyBorder="1" applyAlignment="1">
      <alignment horizontal="right" vertical="top"/>
    </xf>
    <xf numFmtId="37" fontId="14" fillId="3" borderId="3" xfId="0" applyNumberFormat="1" applyFont="1" applyFill="1" applyBorder="1" applyAlignment="1">
      <alignment vertical="top"/>
    </xf>
    <xf numFmtId="37" fontId="9" fillId="3" borderId="3" xfId="0" applyNumberFormat="1" applyFont="1" applyFill="1" applyBorder="1" applyAlignment="1">
      <alignment vertical="top"/>
    </xf>
    <xf numFmtId="37" fontId="9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/>
    <xf numFmtId="0" fontId="13" fillId="0" borderId="3" xfId="0" applyFont="1" applyFill="1" applyBorder="1" applyAlignment="1"/>
    <xf numFmtId="41" fontId="4" fillId="3" borderId="3" xfId="2" applyNumberFormat="1" applyFont="1" applyFill="1" applyBorder="1" applyAlignment="1">
      <alignment vertical="top"/>
    </xf>
    <xf numFmtId="41" fontId="4" fillId="3" borderId="3" xfId="2" applyNumberFormat="1" applyFont="1" applyFill="1" applyBorder="1"/>
    <xf numFmtId="41" fontId="9" fillId="0" borderId="3" xfId="2" applyNumberFormat="1" applyFont="1" applyFill="1" applyBorder="1" applyAlignment="1">
      <alignment horizontal="right" vertical="top"/>
    </xf>
    <xf numFmtId="0" fontId="13" fillId="0" borderId="4" xfId="0" applyFont="1" applyFill="1" applyBorder="1" applyAlignment="1"/>
    <xf numFmtId="0" fontId="0" fillId="0" borderId="0" xfId="0" applyFill="1"/>
    <xf numFmtId="41" fontId="9" fillId="0" borderId="3" xfId="2" applyNumberFormat="1" applyFont="1" applyFill="1" applyBorder="1" applyAlignment="1">
      <alignment vertical="top"/>
    </xf>
    <xf numFmtId="41" fontId="11" fillId="3" borderId="3" xfId="2" applyNumberFormat="1" applyFont="1" applyFill="1" applyBorder="1" applyAlignment="1">
      <alignment horizontal="right" vertical="top"/>
    </xf>
    <xf numFmtId="0" fontId="8" fillId="4" borderId="3" xfId="0" applyFont="1" applyFill="1" applyBorder="1"/>
    <xf numFmtId="0" fontId="0" fillId="3" borderId="3" xfId="0" applyFill="1" applyBorder="1"/>
    <xf numFmtId="0" fontId="14" fillId="3" borderId="3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/>
    <xf numFmtId="0" fontId="14" fillId="3" borderId="5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8" fillId="2" borderId="6" xfId="0" applyFont="1" applyFill="1" applyBorder="1"/>
    <xf numFmtId="43" fontId="8" fillId="2" borderId="6" xfId="0" applyNumberFormat="1" applyFont="1" applyFill="1" applyBorder="1"/>
    <xf numFmtId="43" fontId="8" fillId="2" borderId="6" xfId="1" applyFont="1" applyFill="1" applyBorder="1"/>
    <xf numFmtId="39" fontId="8" fillId="2" borderId="6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Fill="1" applyAlignment="1"/>
    <xf numFmtId="41" fontId="0" fillId="0" borderId="0" xfId="0" applyNumberFormat="1"/>
    <xf numFmtId="0" fontId="9" fillId="0" borderId="0" xfId="0" applyFont="1" applyFill="1" applyAlignment="1">
      <alignment horizontal="lef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Insurance/AROP%20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ama/&#1583;&#1604;&#1610;&#1604;%20&#1575;&#1604;&#1588;&#1585;&#1603;&#1575;&#1578;%20&#1605;&#1587;&#1608;&#1583;&#1577;/&#1606;&#1607;&#1575;&#1574;&#1610;/AROP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H24">
            <v>10000000</v>
          </cell>
          <cell r="I24">
            <v>10000000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دفقات"/>
      <sheetName val="نسب مالية"/>
    </sheetNames>
    <sheetDataSet>
      <sheetData sheetId="0"/>
      <sheetData sheetId="1">
        <row r="24">
          <cell r="B24">
            <v>10000000</v>
          </cell>
          <cell r="C24">
            <v>10000000</v>
          </cell>
          <cell r="D24">
            <v>10000000</v>
          </cell>
          <cell r="E24">
            <v>10000000</v>
          </cell>
          <cell r="F24">
            <v>10000000</v>
          </cell>
          <cell r="G24">
            <v>10000000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9"/>
  <sheetViews>
    <sheetView rightToLeft="1" tabSelected="1" topLeftCell="A4" workbookViewId="0">
      <selection activeCell="D42" sqref="D42"/>
    </sheetView>
  </sheetViews>
  <sheetFormatPr defaultRowHeight="15" x14ac:dyDescent="0.25"/>
  <cols>
    <col min="1" max="1" width="56.140625" customWidth="1"/>
    <col min="2" max="5" width="20.42578125" customWidth="1"/>
    <col min="6" max="6" width="18.42578125" customWidth="1"/>
    <col min="7" max="7" width="19.7109375" customWidth="1"/>
    <col min="8" max="10" width="18" customWidth="1"/>
    <col min="11" max="11" width="20.7109375" style="63" customWidth="1"/>
    <col min="12" max="15" width="18" customWidth="1"/>
    <col min="16" max="16" width="58.85546875" customWidth="1"/>
  </cols>
  <sheetData>
    <row r="2" spans="1:21" ht="20.25" customHeight="1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</v>
      </c>
      <c r="Q3" s="5"/>
      <c r="R3" s="5"/>
      <c r="S3" s="5"/>
      <c r="T3" s="5"/>
      <c r="U3" s="5"/>
    </row>
    <row r="4" spans="1:21" ht="22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0"/>
      <c r="L4" s="11"/>
      <c r="M4" s="11"/>
      <c r="N4" s="5"/>
      <c r="O4" s="5"/>
      <c r="P4" s="5"/>
      <c r="Q4" s="5"/>
      <c r="R4" s="5"/>
      <c r="S4" s="5"/>
      <c r="T4" s="5"/>
      <c r="U4" s="5"/>
    </row>
    <row r="5" spans="1:21" ht="18" x14ac:dyDescent="0.25">
      <c r="A5" s="12" t="s">
        <v>3</v>
      </c>
      <c r="B5" s="13">
        <v>2020</v>
      </c>
      <c r="C5" s="13">
        <v>2019</v>
      </c>
      <c r="D5" s="13">
        <v>2018</v>
      </c>
      <c r="E5" s="13">
        <v>2017</v>
      </c>
      <c r="F5" s="13">
        <v>2016</v>
      </c>
      <c r="G5" s="13">
        <v>2015</v>
      </c>
      <c r="H5" s="14">
        <v>2014</v>
      </c>
      <c r="I5" s="14">
        <v>2013</v>
      </c>
      <c r="J5" s="14">
        <v>2012</v>
      </c>
      <c r="K5" s="14">
        <v>2011</v>
      </c>
      <c r="L5" s="14">
        <v>2010</v>
      </c>
      <c r="M5" s="14">
        <v>2009</v>
      </c>
      <c r="N5" s="14">
        <v>2008</v>
      </c>
      <c r="O5" s="14">
        <v>2007</v>
      </c>
      <c r="P5" s="15" t="s">
        <v>4</v>
      </c>
    </row>
    <row r="6" spans="1:21" ht="16.5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9"/>
      <c r="N6" s="19"/>
      <c r="O6" s="19"/>
      <c r="P6" s="20" t="s">
        <v>6</v>
      </c>
    </row>
    <row r="7" spans="1:21" ht="16.5" x14ac:dyDescent="0.25">
      <c r="A7" s="21" t="s">
        <v>7</v>
      </c>
      <c r="B7" s="22">
        <v>1226958242</v>
      </c>
      <c r="C7" s="22">
        <v>969215712</v>
      </c>
      <c r="D7" s="22">
        <v>824597623</v>
      </c>
      <c r="E7" s="22">
        <v>981293138</v>
      </c>
      <c r="F7" s="23">
        <v>752772323</v>
      </c>
      <c r="G7" s="23">
        <v>584903469</v>
      </c>
      <c r="H7" s="23">
        <v>566950456</v>
      </c>
      <c r="I7" s="23">
        <v>495824847</v>
      </c>
      <c r="J7" s="23">
        <v>648453501</v>
      </c>
      <c r="K7" s="23">
        <v>840814616</v>
      </c>
      <c r="L7" s="23">
        <v>1115613515</v>
      </c>
      <c r="M7" s="24">
        <v>617343387</v>
      </c>
      <c r="N7" s="24">
        <v>669140887</v>
      </c>
      <c r="O7" s="23">
        <v>0</v>
      </c>
      <c r="P7" s="25" t="s">
        <v>8</v>
      </c>
    </row>
    <row r="8" spans="1:21" ht="18.75" x14ac:dyDescent="0.4">
      <c r="A8" s="21" t="s">
        <v>9</v>
      </c>
      <c r="B8" s="26">
        <v>-607107199</v>
      </c>
      <c r="C8" s="26">
        <v>-440649873</v>
      </c>
      <c r="D8" s="26">
        <v>-399144176</v>
      </c>
      <c r="E8" s="26">
        <v>-383242127</v>
      </c>
      <c r="F8" s="27">
        <v>-303861830</v>
      </c>
      <c r="G8" s="27">
        <v>-207900448</v>
      </c>
      <c r="H8" s="27">
        <v>-168848808</v>
      </c>
      <c r="I8" s="27">
        <v>-154458386</v>
      </c>
      <c r="J8" s="27">
        <v>-234264664</v>
      </c>
      <c r="K8" s="27">
        <v>-196951501</v>
      </c>
      <c r="L8" s="27">
        <v>-158996528</v>
      </c>
      <c r="M8" s="28">
        <f>-123483592</f>
        <v>-123483592</v>
      </c>
      <c r="N8" s="28">
        <f>-121703241</f>
        <v>-121703241</v>
      </c>
      <c r="O8" s="27">
        <v>0</v>
      </c>
      <c r="P8" s="25" t="s">
        <v>10</v>
      </c>
    </row>
    <row r="9" spans="1:21" ht="16.5" x14ac:dyDescent="0.25">
      <c r="A9" s="29" t="s">
        <v>11</v>
      </c>
      <c r="B9" s="30">
        <f t="shared" ref="B9:N9" si="0">SUM(B7:B8)</f>
        <v>619851043</v>
      </c>
      <c r="C9" s="30">
        <f t="shared" si="0"/>
        <v>528565839</v>
      </c>
      <c r="D9" s="30">
        <f t="shared" si="0"/>
        <v>425453447</v>
      </c>
      <c r="E9" s="30">
        <f t="shared" si="0"/>
        <v>598051011</v>
      </c>
      <c r="F9" s="30">
        <f t="shared" si="0"/>
        <v>448910493</v>
      </c>
      <c r="G9" s="30">
        <f t="shared" si="0"/>
        <v>377003021</v>
      </c>
      <c r="H9" s="30">
        <f t="shared" si="0"/>
        <v>398101648</v>
      </c>
      <c r="I9" s="30">
        <f t="shared" si="0"/>
        <v>341366461</v>
      </c>
      <c r="J9" s="31">
        <f t="shared" si="0"/>
        <v>414188837</v>
      </c>
      <c r="K9" s="31">
        <f t="shared" si="0"/>
        <v>643863115</v>
      </c>
      <c r="L9" s="32">
        <f t="shared" si="0"/>
        <v>956616987</v>
      </c>
      <c r="M9" s="33">
        <f t="shared" si="0"/>
        <v>493859795</v>
      </c>
      <c r="N9" s="33">
        <f t="shared" si="0"/>
        <v>547437646</v>
      </c>
      <c r="O9" s="34"/>
      <c r="P9" s="29" t="s">
        <v>12</v>
      </c>
    </row>
    <row r="10" spans="1:21" ht="18.75" x14ac:dyDescent="0.4">
      <c r="A10" s="21" t="s">
        <v>13</v>
      </c>
      <c r="B10" s="35">
        <v>-362269</v>
      </c>
      <c r="C10" s="35">
        <v>-52819432</v>
      </c>
      <c r="D10" s="35">
        <v>57552508</v>
      </c>
      <c r="E10" s="26">
        <v>-70523129</v>
      </c>
      <c r="F10" s="27">
        <v>-40309721</v>
      </c>
      <c r="G10" s="27">
        <v>53426646</v>
      </c>
      <c r="H10" s="27">
        <v>70499919</v>
      </c>
      <c r="I10" s="27">
        <v>174623401</v>
      </c>
      <c r="J10" s="27">
        <v>212791955</v>
      </c>
      <c r="K10" s="27">
        <v>80371477</v>
      </c>
      <c r="L10" s="27">
        <v>-383880938</v>
      </c>
      <c r="M10" s="28">
        <f>-89022472</f>
        <v>-89022472</v>
      </c>
      <c r="N10" s="28">
        <f>-172299399</f>
        <v>-172299399</v>
      </c>
      <c r="O10" s="27">
        <v>0</v>
      </c>
      <c r="P10" s="25" t="s">
        <v>14</v>
      </c>
    </row>
    <row r="11" spans="1:21" ht="16.5" x14ac:dyDescent="0.25">
      <c r="A11" s="31" t="s">
        <v>15</v>
      </c>
      <c r="B11" s="31">
        <f t="shared" ref="B11:N11" si="1">SUM(B9:B10)</f>
        <v>619488774</v>
      </c>
      <c r="C11" s="31">
        <f t="shared" si="1"/>
        <v>475746407</v>
      </c>
      <c r="D11" s="31">
        <f t="shared" si="1"/>
        <v>483005955</v>
      </c>
      <c r="E11" s="31">
        <f t="shared" si="1"/>
        <v>527527882</v>
      </c>
      <c r="F11" s="31">
        <f t="shared" si="1"/>
        <v>408600772</v>
      </c>
      <c r="G11" s="31">
        <f t="shared" si="1"/>
        <v>430429667</v>
      </c>
      <c r="H11" s="31">
        <f t="shared" si="1"/>
        <v>468601567</v>
      </c>
      <c r="I11" s="31">
        <f t="shared" si="1"/>
        <v>515989862</v>
      </c>
      <c r="J11" s="31">
        <f t="shared" si="1"/>
        <v>626980792</v>
      </c>
      <c r="K11" s="31">
        <f t="shared" si="1"/>
        <v>724234592</v>
      </c>
      <c r="L11" s="31">
        <f t="shared" si="1"/>
        <v>572736049</v>
      </c>
      <c r="M11" s="31">
        <f t="shared" si="1"/>
        <v>404837323</v>
      </c>
      <c r="N11" s="31">
        <f t="shared" si="1"/>
        <v>375138247</v>
      </c>
      <c r="O11" s="31">
        <v>47792292</v>
      </c>
      <c r="P11" s="29" t="s">
        <v>16</v>
      </c>
    </row>
    <row r="12" spans="1:21" ht="16.5" x14ac:dyDescent="0.25">
      <c r="A12" s="21" t="s">
        <v>17</v>
      </c>
      <c r="B12" s="36">
        <v>29603612</v>
      </c>
      <c r="C12" s="36">
        <v>16946041</v>
      </c>
      <c r="D12" s="36">
        <v>15665811</v>
      </c>
      <c r="E12" s="22">
        <v>19543373</v>
      </c>
      <c r="F12" s="23">
        <v>24193468</v>
      </c>
      <c r="G12" s="23">
        <v>23476890</v>
      </c>
      <c r="H12" s="23">
        <v>21218751</v>
      </c>
      <c r="I12" s="23">
        <v>26546599</v>
      </c>
      <c r="J12" s="23">
        <v>45690919</v>
      </c>
      <c r="K12" s="23">
        <v>58858581</v>
      </c>
      <c r="L12" s="23">
        <v>50349231</v>
      </c>
      <c r="M12" s="23">
        <v>45418383</v>
      </c>
      <c r="N12" s="23">
        <v>46952857</v>
      </c>
      <c r="O12" s="23">
        <v>14238588</v>
      </c>
      <c r="P12" s="37" t="s">
        <v>18</v>
      </c>
    </row>
    <row r="13" spans="1:21" ht="16.5" x14ac:dyDescent="0.25">
      <c r="A13" s="21" t="s">
        <v>19</v>
      </c>
      <c r="B13" s="36">
        <v>215720250</v>
      </c>
      <c r="C13" s="36">
        <v>188398882</v>
      </c>
      <c r="D13" s="36">
        <v>224598399</v>
      </c>
      <c r="E13" s="22">
        <v>227022051</v>
      </c>
      <c r="F13" s="23">
        <v>199560725</v>
      </c>
      <c r="G13" s="23">
        <v>175071514</v>
      </c>
      <c r="H13" s="23">
        <v>163914659</v>
      </c>
      <c r="I13" s="23">
        <v>158513427</v>
      </c>
      <c r="J13" s="23">
        <v>177214309</v>
      </c>
      <c r="K13" s="23">
        <v>164802379</v>
      </c>
      <c r="L13" s="23">
        <v>150218661</v>
      </c>
      <c r="M13" s="23">
        <v>157658841</v>
      </c>
      <c r="N13" s="23">
        <v>140440811</v>
      </c>
      <c r="O13" s="23">
        <v>96943727</v>
      </c>
      <c r="P13" s="37" t="s">
        <v>20</v>
      </c>
    </row>
    <row r="14" spans="1:21" ht="16.5" x14ac:dyDescent="0.25">
      <c r="A14" s="21" t="s">
        <v>21</v>
      </c>
      <c r="B14" s="36">
        <v>3910234</v>
      </c>
      <c r="C14" s="36"/>
      <c r="D14" s="36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7" t="s">
        <v>22</v>
      </c>
    </row>
    <row r="15" spans="1:21" ht="16.5" x14ac:dyDescent="0.25">
      <c r="A15" s="21" t="s">
        <v>21</v>
      </c>
      <c r="B15" s="36">
        <v>143375082</v>
      </c>
      <c r="C15" s="36">
        <v>105322687</v>
      </c>
      <c r="D15" s="36">
        <v>40012538</v>
      </c>
      <c r="E15" s="22">
        <v>13573630</v>
      </c>
      <c r="F15" s="23">
        <v>12035512</v>
      </c>
      <c r="G15" s="23">
        <v>1054099</v>
      </c>
      <c r="H15" s="23">
        <v>11378251</v>
      </c>
      <c r="I15" s="23">
        <v>473452</v>
      </c>
      <c r="J15" s="23">
        <v>5356795</v>
      </c>
      <c r="K15" s="38" t="s">
        <v>23</v>
      </c>
      <c r="L15" s="23">
        <v>3793525</v>
      </c>
      <c r="M15" s="23">
        <v>1276791</v>
      </c>
      <c r="N15" s="23">
        <v>4059057</v>
      </c>
      <c r="O15" s="23">
        <v>4628</v>
      </c>
      <c r="P15" s="37" t="s">
        <v>24</v>
      </c>
    </row>
    <row r="16" spans="1:21" ht="16.5" x14ac:dyDescent="0.25">
      <c r="A16" s="21" t="s">
        <v>25</v>
      </c>
      <c r="B16" s="36">
        <v>0</v>
      </c>
      <c r="C16" s="36">
        <v>0</v>
      </c>
      <c r="D16" s="36">
        <v>45784</v>
      </c>
      <c r="E16" s="38" t="s">
        <v>23</v>
      </c>
      <c r="F16" s="23">
        <v>-816439</v>
      </c>
      <c r="G16" s="23">
        <v>255426</v>
      </c>
      <c r="H16" s="23">
        <v>1941512</v>
      </c>
      <c r="I16" s="23">
        <v>0</v>
      </c>
      <c r="J16" s="23">
        <v>30165101</v>
      </c>
      <c r="K16" s="23">
        <v>10804523</v>
      </c>
      <c r="L16" s="23">
        <v>1773773</v>
      </c>
      <c r="M16" s="23">
        <v>0</v>
      </c>
      <c r="N16" s="23">
        <v>0</v>
      </c>
      <c r="O16" s="23">
        <v>0</v>
      </c>
      <c r="P16" s="37" t="s">
        <v>26</v>
      </c>
    </row>
    <row r="17" spans="1:25" ht="18.75" x14ac:dyDescent="0.25">
      <c r="A17" s="21" t="s">
        <v>27</v>
      </c>
      <c r="B17" s="36">
        <v>613226809</v>
      </c>
      <c r="C17" s="36">
        <v>775638</v>
      </c>
      <c r="D17" s="36">
        <v>873896</v>
      </c>
      <c r="E17" s="22">
        <v>-65857419</v>
      </c>
      <c r="F17" s="27">
        <v>167484639</v>
      </c>
      <c r="G17" s="27">
        <v>138748628</v>
      </c>
      <c r="H17" s="27">
        <v>41299219</v>
      </c>
      <c r="I17" s="27">
        <v>98682110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37" t="s">
        <v>28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ht="16.5" x14ac:dyDescent="0.25">
      <c r="A18" s="31" t="s">
        <v>29</v>
      </c>
      <c r="B18" s="31">
        <f t="shared" ref="B18:I18" si="2">SUM(B11:B17)</f>
        <v>1625324761</v>
      </c>
      <c r="C18" s="31">
        <f t="shared" si="2"/>
        <v>787189655</v>
      </c>
      <c r="D18" s="31">
        <f t="shared" si="2"/>
        <v>764202383</v>
      </c>
      <c r="E18" s="31">
        <f t="shared" si="2"/>
        <v>721809517</v>
      </c>
      <c r="F18" s="31">
        <f t="shared" si="2"/>
        <v>811058677</v>
      </c>
      <c r="G18" s="31">
        <f t="shared" si="2"/>
        <v>769036224</v>
      </c>
      <c r="H18" s="31">
        <f t="shared" si="2"/>
        <v>708353959</v>
      </c>
      <c r="I18" s="31">
        <f t="shared" si="2"/>
        <v>800205450</v>
      </c>
      <c r="J18" s="31">
        <f t="shared" ref="J18:O18" si="3">SUM(J11:J16)</f>
        <v>885407916</v>
      </c>
      <c r="K18" s="31">
        <f t="shared" si="3"/>
        <v>958700075</v>
      </c>
      <c r="L18" s="31">
        <f t="shared" si="3"/>
        <v>778871239</v>
      </c>
      <c r="M18" s="31">
        <f t="shared" si="3"/>
        <v>609191338</v>
      </c>
      <c r="N18" s="31">
        <f t="shared" si="3"/>
        <v>566590972</v>
      </c>
      <c r="O18" s="31">
        <f t="shared" si="3"/>
        <v>158979235</v>
      </c>
      <c r="P18" s="29" t="s">
        <v>30</v>
      </c>
    </row>
    <row r="19" spans="1:25" ht="17.2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39"/>
      <c r="L19" s="40"/>
      <c r="M19" s="41"/>
      <c r="N19" s="41"/>
      <c r="O19" s="41"/>
      <c r="P19" s="21"/>
    </row>
    <row r="20" spans="1:25" ht="16.5" x14ac:dyDescent="0.25">
      <c r="A20" s="42" t="s">
        <v>31</v>
      </c>
      <c r="B20" s="42"/>
      <c r="C20" s="42"/>
      <c r="D20" s="42"/>
      <c r="E20" s="42"/>
      <c r="F20" s="40"/>
      <c r="G20" s="40"/>
      <c r="H20" s="40"/>
      <c r="I20" s="40"/>
      <c r="J20" s="40"/>
      <c r="K20" s="40"/>
      <c r="L20" s="40"/>
      <c r="M20" s="41"/>
      <c r="N20" s="41"/>
      <c r="O20" s="41"/>
      <c r="P20" s="43" t="s">
        <v>32</v>
      </c>
    </row>
    <row r="21" spans="1:25" ht="16.5" x14ac:dyDescent="0.25">
      <c r="A21" s="21" t="s">
        <v>33</v>
      </c>
      <c r="B21" s="36">
        <v>-599718758</v>
      </c>
      <c r="C21" s="36">
        <v>-475629323</v>
      </c>
      <c r="D21" s="36">
        <v>-484861559</v>
      </c>
      <c r="E21" s="22">
        <v>-317184635</v>
      </c>
      <c r="F21" s="23">
        <v>-255600802</v>
      </c>
      <c r="G21" s="23">
        <v>-281290382</v>
      </c>
      <c r="H21" s="23">
        <v>-270659180</v>
      </c>
      <c r="I21" s="23">
        <v>-308825159</v>
      </c>
      <c r="J21" s="23">
        <v>-441615775</v>
      </c>
      <c r="K21" s="23">
        <v>-468508899</v>
      </c>
      <c r="L21" s="23">
        <v>-239308343</v>
      </c>
      <c r="M21" s="23">
        <v>-289892491</v>
      </c>
      <c r="N21" s="23">
        <f>-177113384</f>
        <v>-177113384</v>
      </c>
      <c r="O21" s="23">
        <v>0</v>
      </c>
      <c r="P21" s="37" t="s">
        <v>34</v>
      </c>
    </row>
    <row r="22" spans="1:25" ht="18.75" x14ac:dyDescent="0.25">
      <c r="A22" s="21" t="s">
        <v>35</v>
      </c>
      <c r="B22" s="36">
        <v>319478479</v>
      </c>
      <c r="C22" s="36">
        <v>244744680</v>
      </c>
      <c r="D22" s="36">
        <v>188915641</v>
      </c>
      <c r="E22" s="22">
        <v>113253763</v>
      </c>
      <c r="F22" s="23">
        <v>71335544</v>
      </c>
      <c r="G22" s="27">
        <v>39580519</v>
      </c>
      <c r="H22" s="27">
        <v>33800575</v>
      </c>
      <c r="I22" s="27">
        <v>108241091</v>
      </c>
      <c r="J22" s="27">
        <v>164905411</v>
      </c>
      <c r="K22" s="27">
        <v>156810893</v>
      </c>
      <c r="L22" s="27">
        <v>28933006</v>
      </c>
      <c r="M22" s="27">
        <v>61925868</v>
      </c>
      <c r="N22" s="27">
        <v>36271431</v>
      </c>
      <c r="O22" s="27">
        <v>0</v>
      </c>
      <c r="P22" s="37" t="s">
        <v>36</v>
      </c>
    </row>
    <row r="23" spans="1:25" ht="16.5" x14ac:dyDescent="0.25">
      <c r="A23" s="29" t="s">
        <v>37</v>
      </c>
      <c r="B23" s="30">
        <f t="shared" ref="B23:C23" si="4">SUM(B21:B22)</f>
        <v>-280240279</v>
      </c>
      <c r="C23" s="30">
        <f t="shared" si="4"/>
        <v>-230884643</v>
      </c>
      <c r="D23" s="30">
        <f>SUM(D21:D22)</f>
        <v>-295945918</v>
      </c>
      <c r="E23" s="30">
        <f>SUM(E21:E22)</f>
        <v>-203930872</v>
      </c>
      <c r="F23" s="30">
        <f>SUM(F21:F22)</f>
        <v>-184265258</v>
      </c>
      <c r="G23" s="30">
        <f t="shared" ref="G23:O23" si="5">SUM(G21:G22)</f>
        <v>-241709863</v>
      </c>
      <c r="H23" s="30">
        <f t="shared" si="5"/>
        <v>-236858605</v>
      </c>
      <c r="I23" s="30">
        <f t="shared" si="5"/>
        <v>-200584068</v>
      </c>
      <c r="J23" s="32">
        <f t="shared" si="5"/>
        <v>-276710364</v>
      </c>
      <c r="K23" s="32">
        <f t="shared" si="5"/>
        <v>-311698006</v>
      </c>
      <c r="L23" s="32">
        <f t="shared" si="5"/>
        <v>-210375337</v>
      </c>
      <c r="M23" s="33">
        <f t="shared" si="5"/>
        <v>-227966623</v>
      </c>
      <c r="N23" s="33">
        <f t="shared" si="5"/>
        <v>-140841953</v>
      </c>
      <c r="O23" s="33">
        <f t="shared" si="5"/>
        <v>0</v>
      </c>
      <c r="P23" s="29" t="s">
        <v>38</v>
      </c>
    </row>
    <row r="24" spans="1:25" ht="18.75" x14ac:dyDescent="0.25">
      <c r="A24" s="21" t="s">
        <v>39</v>
      </c>
      <c r="B24" s="26">
        <v>79905203</v>
      </c>
      <c r="C24" s="26">
        <v>106113229</v>
      </c>
      <c r="D24" s="26">
        <v>45176290</v>
      </c>
      <c r="E24" s="26">
        <v>30344564</v>
      </c>
      <c r="F24" s="27">
        <v>10519503</v>
      </c>
      <c r="G24" s="27">
        <v>18276206</v>
      </c>
      <c r="H24" s="27">
        <v>-106363396</v>
      </c>
      <c r="I24" s="27">
        <v>-181718039</v>
      </c>
      <c r="J24" s="27">
        <v>-207182156</v>
      </c>
      <c r="K24" s="27">
        <v>-209400344</v>
      </c>
      <c r="L24" s="27">
        <v>-102690614</v>
      </c>
      <c r="M24" s="27">
        <f>-63153888</f>
        <v>-63153888</v>
      </c>
      <c r="N24" s="27">
        <f>-111256461</f>
        <v>-111256461</v>
      </c>
      <c r="O24" s="27">
        <v>0</v>
      </c>
      <c r="P24" s="44" t="s">
        <v>40</v>
      </c>
    </row>
    <row r="25" spans="1:25" ht="16.5" x14ac:dyDescent="0.25">
      <c r="A25" s="29" t="s">
        <v>41</v>
      </c>
      <c r="B25" s="30">
        <f t="shared" ref="B25:O25" si="6">SUM(B23:B24)</f>
        <v>-200335076</v>
      </c>
      <c r="C25" s="30">
        <f t="shared" si="6"/>
        <v>-124771414</v>
      </c>
      <c r="D25" s="30">
        <f t="shared" si="6"/>
        <v>-250769628</v>
      </c>
      <c r="E25" s="30">
        <f t="shared" si="6"/>
        <v>-173586308</v>
      </c>
      <c r="F25" s="30">
        <f t="shared" si="6"/>
        <v>-173745755</v>
      </c>
      <c r="G25" s="30">
        <f t="shared" si="6"/>
        <v>-223433657</v>
      </c>
      <c r="H25" s="30">
        <f t="shared" si="6"/>
        <v>-343222001</v>
      </c>
      <c r="I25" s="30">
        <f t="shared" si="6"/>
        <v>-382302107</v>
      </c>
      <c r="J25" s="32">
        <f t="shared" si="6"/>
        <v>-483892520</v>
      </c>
      <c r="K25" s="32">
        <f t="shared" si="6"/>
        <v>-521098350</v>
      </c>
      <c r="L25" s="32">
        <f t="shared" si="6"/>
        <v>-313065951</v>
      </c>
      <c r="M25" s="33">
        <f t="shared" si="6"/>
        <v>-291120511</v>
      </c>
      <c r="N25" s="33">
        <f t="shared" si="6"/>
        <v>-252098414</v>
      </c>
      <c r="O25" s="33">
        <f t="shared" si="6"/>
        <v>0</v>
      </c>
      <c r="P25" s="29" t="s">
        <v>42</v>
      </c>
    </row>
    <row r="26" spans="1:25" ht="16.5" x14ac:dyDescent="0.25">
      <c r="A26" s="42"/>
      <c r="B26" s="42"/>
      <c r="C26" s="42"/>
      <c r="D26" s="42"/>
      <c r="E26" s="42"/>
      <c r="F26" s="45"/>
      <c r="G26" s="45"/>
      <c r="H26" s="45"/>
      <c r="I26" s="45"/>
      <c r="J26" s="45"/>
      <c r="K26" s="45"/>
      <c r="L26" s="45"/>
      <c r="M26" s="46"/>
      <c r="N26" s="46"/>
      <c r="O26" s="46"/>
      <c r="P26" s="42"/>
    </row>
    <row r="27" spans="1:25" ht="16.5" x14ac:dyDescent="0.25">
      <c r="A27" s="21" t="s">
        <v>43</v>
      </c>
      <c r="B27" s="36">
        <v>-144031338</v>
      </c>
      <c r="C27" s="36">
        <v>-117718526</v>
      </c>
      <c r="D27" s="36">
        <v>-74208478</v>
      </c>
      <c r="E27" s="22">
        <v>-110276904</v>
      </c>
      <c r="F27" s="23">
        <v>-69281951</v>
      </c>
      <c r="G27" s="23">
        <v>-50369203</v>
      </c>
      <c r="H27" s="23">
        <v>-23792117</v>
      </c>
      <c r="I27" s="23">
        <v>-65892168</v>
      </c>
      <c r="J27" s="23">
        <v>-70333659</v>
      </c>
      <c r="K27" s="23">
        <v>-73642669</v>
      </c>
      <c r="L27" s="23">
        <v>-83015869</v>
      </c>
      <c r="M27" s="23">
        <v>-58789557</v>
      </c>
      <c r="N27" s="23">
        <f>-81913191</f>
        <v>-81913191</v>
      </c>
      <c r="O27" s="23">
        <v>0</v>
      </c>
      <c r="P27" s="37" t="s">
        <v>44</v>
      </c>
    </row>
    <row r="28" spans="1:25" ht="16.5" x14ac:dyDescent="0.25">
      <c r="A28" s="21" t="s">
        <v>45</v>
      </c>
      <c r="B28" s="36">
        <v>-24316136</v>
      </c>
      <c r="C28" s="36">
        <v>-22278139</v>
      </c>
      <c r="D28" s="36">
        <v>-4947585</v>
      </c>
      <c r="E28" s="22">
        <v>-24043492</v>
      </c>
      <c r="F28" s="23">
        <v>-13503498</v>
      </c>
      <c r="G28" s="23">
        <v>-12402855</v>
      </c>
      <c r="H28" s="23">
        <v>-14603135</v>
      </c>
      <c r="I28" s="23">
        <v>-14600915</v>
      </c>
      <c r="J28" s="23">
        <v>-9090000</v>
      </c>
      <c r="K28" s="23">
        <v>-19082655</v>
      </c>
      <c r="L28" s="23">
        <v>-18636539</v>
      </c>
      <c r="M28" s="23">
        <v>-13112299</v>
      </c>
      <c r="N28" s="23">
        <v>-13017720</v>
      </c>
      <c r="O28" s="23">
        <v>0</v>
      </c>
      <c r="P28" s="37" t="s">
        <v>46</v>
      </c>
    </row>
    <row r="29" spans="1:25" ht="16.5" x14ac:dyDescent="0.25">
      <c r="A29" s="21" t="s">
        <v>47</v>
      </c>
      <c r="B29" s="36">
        <v>-276613708</v>
      </c>
      <c r="C29" s="36">
        <v>-253838239</v>
      </c>
      <c r="D29" s="36">
        <v>-17010000</v>
      </c>
      <c r="E29" s="22">
        <v>-201935637</v>
      </c>
      <c r="F29" s="23">
        <v>-199678852</v>
      </c>
      <c r="G29" s="23">
        <v>-125561332</v>
      </c>
      <c r="H29" s="23">
        <v>-103558545</v>
      </c>
      <c r="I29" s="23">
        <v>-150087859</v>
      </c>
      <c r="J29" s="23">
        <v>-109458926</v>
      </c>
      <c r="K29" s="23">
        <v>-104807908</v>
      </c>
      <c r="L29" s="23">
        <v>-89259694</v>
      </c>
      <c r="M29" s="23">
        <v>-67679817</v>
      </c>
      <c r="N29" s="23">
        <v>-62099709</v>
      </c>
      <c r="O29" s="23">
        <f>-48111831</f>
        <v>-48111831</v>
      </c>
      <c r="P29" s="37" t="s">
        <v>48</v>
      </c>
    </row>
    <row r="30" spans="1:25" ht="16.5" x14ac:dyDescent="0.25">
      <c r="A30" s="21" t="s">
        <v>49</v>
      </c>
      <c r="B30" s="36">
        <v>-247112234</v>
      </c>
      <c r="C30" s="36">
        <v>-135873143</v>
      </c>
      <c r="D30" s="36">
        <v>-224262306</v>
      </c>
      <c r="E30" s="22">
        <v>-121996029</v>
      </c>
      <c r="F30" s="23">
        <v>-83048479</v>
      </c>
      <c r="G30" s="23">
        <v>-48842389</v>
      </c>
      <c r="H30" s="23">
        <v>-44883507</v>
      </c>
      <c r="I30" s="23">
        <v>-59876561</v>
      </c>
      <c r="J30" s="23">
        <v>-58403857</v>
      </c>
      <c r="K30" s="23">
        <v>-50078402</v>
      </c>
      <c r="L30" s="23">
        <v>-68248312</v>
      </c>
      <c r="M30" s="23">
        <f>-40172715</f>
        <v>-40172715</v>
      </c>
      <c r="N30" s="23">
        <v>-41199196</v>
      </c>
      <c r="O30" s="23">
        <v>-52727649</v>
      </c>
      <c r="P30" s="37" t="s">
        <v>50</v>
      </c>
    </row>
    <row r="31" spans="1:25" s="49" customFormat="1" ht="16.5" x14ac:dyDescent="0.25">
      <c r="A31" s="25" t="s">
        <v>51</v>
      </c>
      <c r="B31" s="36">
        <v>-7361750</v>
      </c>
      <c r="C31" s="36">
        <v>-5815292</v>
      </c>
      <c r="D31" s="36">
        <v>-110000167</v>
      </c>
      <c r="E31" s="36">
        <v>-5887759</v>
      </c>
      <c r="F31" s="47" t="s">
        <v>23</v>
      </c>
      <c r="G31" s="47" t="s">
        <v>23</v>
      </c>
      <c r="H31" s="47" t="s">
        <v>23</v>
      </c>
      <c r="I31" s="47" t="s">
        <v>23</v>
      </c>
      <c r="J31" s="47" t="s">
        <v>23</v>
      </c>
      <c r="K31" s="47" t="s">
        <v>23</v>
      </c>
      <c r="L31" s="47" t="s">
        <v>23</v>
      </c>
      <c r="M31" s="47" t="s">
        <v>23</v>
      </c>
      <c r="N31" s="47" t="s">
        <v>23</v>
      </c>
      <c r="O31" s="47" t="s">
        <v>23</v>
      </c>
      <c r="P31" s="48" t="s">
        <v>52</v>
      </c>
    </row>
    <row r="32" spans="1:25" ht="16.5" x14ac:dyDescent="0.25">
      <c r="A32" s="25" t="s">
        <v>53</v>
      </c>
      <c r="B32" s="50">
        <v>0</v>
      </c>
      <c r="C32" s="50">
        <v>0</v>
      </c>
      <c r="D32" s="50"/>
      <c r="E32" s="38" t="s">
        <v>23</v>
      </c>
      <c r="F32" s="38" t="s">
        <v>23</v>
      </c>
      <c r="G32" s="38" t="s">
        <v>23</v>
      </c>
      <c r="H32" s="38">
        <v>0</v>
      </c>
      <c r="I32" s="38" t="s">
        <v>23</v>
      </c>
      <c r="J32" s="23">
        <v>0</v>
      </c>
      <c r="K32" s="23">
        <v>0</v>
      </c>
      <c r="L32" s="23">
        <v>0</v>
      </c>
      <c r="M32" s="23">
        <v>0</v>
      </c>
      <c r="N32" s="23">
        <v>-8947789</v>
      </c>
      <c r="O32" s="23">
        <v>-9736929</v>
      </c>
      <c r="P32" s="44" t="s">
        <v>54</v>
      </c>
    </row>
    <row r="33" spans="1:16" ht="16.5" x14ac:dyDescent="0.25">
      <c r="A33" s="25" t="s">
        <v>55</v>
      </c>
      <c r="B33" s="36">
        <v>-30019097</v>
      </c>
      <c r="C33" s="36">
        <v>-28293025</v>
      </c>
      <c r="D33" s="36">
        <v>-27860829</v>
      </c>
      <c r="E33" s="22">
        <v>-28678725</v>
      </c>
      <c r="F33" s="23">
        <v>-28504674</v>
      </c>
      <c r="G33" s="23">
        <v>-22362360</v>
      </c>
      <c r="H33" s="23">
        <v>-16790713</v>
      </c>
      <c r="I33" s="23">
        <v>-15880746</v>
      </c>
      <c r="J33" s="23">
        <v>-9588489</v>
      </c>
      <c r="K33" s="23">
        <v>-18894029</v>
      </c>
      <c r="L33" s="23">
        <v>-17564862</v>
      </c>
      <c r="M33" s="23">
        <f>-13777048</f>
        <v>-13777048</v>
      </c>
      <c r="N33" s="23">
        <v>-12469740</v>
      </c>
      <c r="O33" s="23">
        <v>-6562454</v>
      </c>
      <c r="P33" s="37" t="s">
        <v>56</v>
      </c>
    </row>
    <row r="34" spans="1:16" ht="16.5" x14ac:dyDescent="0.25">
      <c r="A34" s="25" t="s">
        <v>57</v>
      </c>
      <c r="B34" s="50">
        <v>0</v>
      </c>
      <c r="C34" s="50">
        <v>0</v>
      </c>
      <c r="D34" s="50"/>
      <c r="E34" s="38" t="s">
        <v>23</v>
      </c>
      <c r="F34" s="38" t="s">
        <v>23</v>
      </c>
      <c r="G34" s="38" t="s">
        <v>23</v>
      </c>
      <c r="H34" s="38">
        <v>0</v>
      </c>
      <c r="I34" s="38" t="s">
        <v>23</v>
      </c>
      <c r="J34" s="23">
        <v>-5000000</v>
      </c>
      <c r="K34" s="23">
        <v>-5062000</v>
      </c>
      <c r="L34" s="23">
        <v>-5360000</v>
      </c>
      <c r="M34" s="23">
        <v>0</v>
      </c>
      <c r="N34" s="23">
        <v>0</v>
      </c>
      <c r="O34" s="23">
        <v>0</v>
      </c>
      <c r="P34" s="44" t="s">
        <v>58</v>
      </c>
    </row>
    <row r="35" spans="1:16" ht="16.5" x14ac:dyDescent="0.25">
      <c r="A35" s="25" t="s">
        <v>59</v>
      </c>
      <c r="B35" s="50">
        <v>4068558</v>
      </c>
      <c r="C35" s="50">
        <v>0</v>
      </c>
      <c r="D35" s="50"/>
      <c r="E35" s="38" t="s">
        <v>23</v>
      </c>
      <c r="F35" s="38" t="s">
        <v>23</v>
      </c>
      <c r="G35" s="38" t="s">
        <v>23</v>
      </c>
      <c r="H35" s="38">
        <v>21392936</v>
      </c>
      <c r="I35" s="38" t="s">
        <v>23</v>
      </c>
      <c r="J35" s="23">
        <v>-25834897</v>
      </c>
      <c r="K35" s="23">
        <v>-2000000</v>
      </c>
      <c r="L35" s="23">
        <v>-5230909</v>
      </c>
      <c r="M35" s="23">
        <v>-1475690</v>
      </c>
      <c r="N35" s="23">
        <v>-700000</v>
      </c>
      <c r="O35" s="23">
        <v>-3189703</v>
      </c>
      <c r="P35" s="37" t="s">
        <v>60</v>
      </c>
    </row>
    <row r="36" spans="1:16" ht="16.5" x14ac:dyDescent="0.25">
      <c r="A36" s="25" t="s">
        <v>61</v>
      </c>
      <c r="B36" s="36">
        <v>-745591</v>
      </c>
      <c r="C36" s="36">
        <v>-756737</v>
      </c>
      <c r="D36" s="36">
        <v>-967999</v>
      </c>
      <c r="E36" s="22">
        <v>-3812362</v>
      </c>
      <c r="F36" s="23">
        <v>-907714</v>
      </c>
      <c r="G36" s="23">
        <v>-1914608</v>
      </c>
      <c r="H36" s="23">
        <v>-3148526</v>
      </c>
      <c r="I36" s="23">
        <v>-5037560</v>
      </c>
      <c r="J36" s="23">
        <v>-1213430</v>
      </c>
      <c r="K36" s="23">
        <v>-278670</v>
      </c>
      <c r="L36" s="23">
        <v>-11507065</v>
      </c>
      <c r="M36" s="23">
        <f>-33596420</f>
        <v>-33596420</v>
      </c>
      <c r="N36" s="23">
        <v>-31588616</v>
      </c>
      <c r="O36" s="23">
        <v>-28483595</v>
      </c>
      <c r="P36" s="37" t="s">
        <v>62</v>
      </c>
    </row>
    <row r="37" spans="1:16" ht="16.5" x14ac:dyDescent="0.25">
      <c r="A37" s="25" t="s">
        <v>63</v>
      </c>
      <c r="B37" s="36">
        <v>-12600000</v>
      </c>
      <c r="C37" s="36">
        <v>-11730000</v>
      </c>
      <c r="D37" s="36">
        <v>-6900000</v>
      </c>
      <c r="E37" s="22">
        <v>-5500000</v>
      </c>
      <c r="F37" s="23">
        <v>-1600000</v>
      </c>
      <c r="G37" s="23">
        <v>-600000</v>
      </c>
      <c r="H37" s="23">
        <v>-3950318</v>
      </c>
      <c r="I37" s="23">
        <v>-5100000</v>
      </c>
      <c r="J37" s="23">
        <v>-2800000</v>
      </c>
      <c r="K37" s="23">
        <v>-3861510</v>
      </c>
      <c r="L37" s="23">
        <v>-2032428</v>
      </c>
      <c r="M37" s="23">
        <v>-2293545</v>
      </c>
      <c r="N37" s="23">
        <v>-982814</v>
      </c>
      <c r="O37" s="23">
        <v>-1007319</v>
      </c>
      <c r="P37" s="37" t="s">
        <v>64</v>
      </c>
    </row>
    <row r="38" spans="1:16" ht="16.5" x14ac:dyDescent="0.25">
      <c r="A38" s="25" t="s">
        <v>65</v>
      </c>
      <c r="B38" s="36">
        <v>0</v>
      </c>
      <c r="C38" s="36">
        <v>0</v>
      </c>
      <c r="D38" s="36">
        <v>-72905</v>
      </c>
      <c r="E38" s="38" t="s">
        <v>23</v>
      </c>
      <c r="F38" s="38" t="s">
        <v>23</v>
      </c>
      <c r="G38" s="38" t="s">
        <v>23</v>
      </c>
      <c r="H38" s="38">
        <v>0</v>
      </c>
      <c r="I38" s="38" t="s">
        <v>23</v>
      </c>
      <c r="J38" s="23">
        <v>0</v>
      </c>
      <c r="K38" s="23">
        <v>0</v>
      </c>
      <c r="L38" s="23">
        <v>0</v>
      </c>
      <c r="M38" s="23">
        <v>0</v>
      </c>
      <c r="N38" s="23">
        <v>-1522402</v>
      </c>
      <c r="O38" s="23">
        <v>-96325</v>
      </c>
      <c r="P38" s="25" t="s">
        <v>66</v>
      </c>
    </row>
    <row r="39" spans="1:16" ht="18.75" x14ac:dyDescent="0.4">
      <c r="A39" s="21" t="s">
        <v>67</v>
      </c>
      <c r="B39" s="51">
        <v>-828324</v>
      </c>
      <c r="C39" s="51">
        <v>-7678151</v>
      </c>
      <c r="D39" s="51"/>
      <c r="E39" s="51" t="s">
        <v>23</v>
      </c>
      <c r="F39" s="51" t="s">
        <v>23</v>
      </c>
      <c r="G39" s="51" t="s">
        <v>23</v>
      </c>
      <c r="H39" s="51">
        <v>0</v>
      </c>
      <c r="I39" s="51" t="s">
        <v>23</v>
      </c>
      <c r="J39" s="51" t="s">
        <v>23</v>
      </c>
      <c r="K39" s="51" t="s">
        <v>23</v>
      </c>
      <c r="L39" s="27">
        <v>0</v>
      </c>
      <c r="M39" s="28">
        <v>-1049805</v>
      </c>
      <c r="N39" s="28">
        <v>-1539071</v>
      </c>
      <c r="O39" s="28">
        <v>-3713680</v>
      </c>
      <c r="P39" s="37" t="s">
        <v>26</v>
      </c>
    </row>
    <row r="40" spans="1:16" ht="16.5" x14ac:dyDescent="0.25">
      <c r="A40" s="29" t="s">
        <v>68</v>
      </c>
      <c r="B40" s="30">
        <f t="shared" ref="B40:O40" si="7">SUM(B25:B39)</f>
        <v>-939894696</v>
      </c>
      <c r="C40" s="30">
        <f t="shared" si="7"/>
        <v>-708752666</v>
      </c>
      <c r="D40" s="30">
        <f t="shared" si="7"/>
        <v>-716999897</v>
      </c>
      <c r="E40" s="30">
        <f t="shared" si="7"/>
        <v>-675717216</v>
      </c>
      <c r="F40" s="30">
        <f t="shared" si="7"/>
        <v>-570270923</v>
      </c>
      <c r="G40" s="30">
        <f t="shared" si="7"/>
        <v>-485486404</v>
      </c>
      <c r="H40" s="30">
        <f t="shared" si="7"/>
        <v>-532555926</v>
      </c>
      <c r="I40" s="30">
        <f t="shared" si="7"/>
        <v>-698777916</v>
      </c>
      <c r="J40" s="32">
        <f t="shared" si="7"/>
        <v>-775615778</v>
      </c>
      <c r="K40" s="32">
        <f t="shared" si="7"/>
        <v>-798806193</v>
      </c>
      <c r="L40" s="32">
        <f t="shared" si="7"/>
        <v>-613921629</v>
      </c>
      <c r="M40" s="33">
        <f t="shared" si="7"/>
        <v>-523067407</v>
      </c>
      <c r="N40" s="33">
        <f t="shared" si="7"/>
        <v>-508078662</v>
      </c>
      <c r="O40" s="33">
        <f t="shared" si="7"/>
        <v>-153629485</v>
      </c>
      <c r="P40" s="52" t="s">
        <v>69</v>
      </c>
    </row>
    <row r="41" spans="1:16" ht="17.25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39"/>
      <c r="L41" s="23"/>
      <c r="M41" s="24"/>
      <c r="N41" s="24"/>
      <c r="O41" s="24"/>
      <c r="P41" s="42"/>
    </row>
    <row r="42" spans="1:16" ht="16.5" x14ac:dyDescent="0.25">
      <c r="A42" s="29" t="s">
        <v>70</v>
      </c>
      <c r="B42" s="31">
        <f t="shared" ref="B42:C42" si="8">B18+B40</f>
        <v>685430065</v>
      </c>
      <c r="C42" s="31">
        <f t="shared" si="8"/>
        <v>78436989</v>
      </c>
      <c r="D42" s="31">
        <f>D18+D40</f>
        <v>47202486</v>
      </c>
      <c r="E42" s="31">
        <f>E18+E40</f>
        <v>46092301</v>
      </c>
      <c r="F42" s="31">
        <f>F18+F40</f>
        <v>240787754</v>
      </c>
      <c r="G42" s="31">
        <f>G18+G40</f>
        <v>283549820</v>
      </c>
      <c r="H42" s="31">
        <f>H18+H40</f>
        <v>175798033</v>
      </c>
      <c r="I42" s="31">
        <v>101427534</v>
      </c>
      <c r="J42" s="31">
        <f t="shared" ref="J42:O42" si="9">J40+J18</f>
        <v>109792138</v>
      </c>
      <c r="K42" s="31">
        <f t="shared" si="9"/>
        <v>159893882</v>
      </c>
      <c r="L42" s="32">
        <f t="shared" si="9"/>
        <v>164949610</v>
      </c>
      <c r="M42" s="33">
        <f t="shared" si="9"/>
        <v>86123931</v>
      </c>
      <c r="N42" s="33">
        <f t="shared" si="9"/>
        <v>58512310</v>
      </c>
      <c r="O42" s="33">
        <f t="shared" si="9"/>
        <v>5349750</v>
      </c>
      <c r="P42" s="52" t="s">
        <v>71</v>
      </c>
    </row>
    <row r="43" spans="1:16" ht="18.75" x14ac:dyDescent="0.25">
      <c r="A43" s="21" t="s">
        <v>72</v>
      </c>
      <c r="B43" s="26">
        <v>0</v>
      </c>
      <c r="C43" s="26">
        <v>-4124396</v>
      </c>
      <c r="D43" s="26">
        <v>-5430544</v>
      </c>
      <c r="E43" s="26">
        <v>-20072241</v>
      </c>
      <c r="F43" s="23">
        <v>-12713109</v>
      </c>
      <c r="G43" s="23">
        <v>-24808138</v>
      </c>
      <c r="H43" s="23">
        <v>-18993450</v>
      </c>
      <c r="I43" s="23">
        <v>-12138248</v>
      </c>
      <c r="J43" s="23">
        <v>-26398414</v>
      </c>
      <c r="K43" s="23">
        <v>-24824064</v>
      </c>
      <c r="L43" s="23">
        <v>-27519258</v>
      </c>
      <c r="M43" s="24">
        <f>-12644157</f>
        <v>-12644157</v>
      </c>
      <c r="N43" s="24">
        <v>-8271000</v>
      </c>
      <c r="O43" s="24">
        <v>-750500</v>
      </c>
      <c r="P43" s="37" t="s">
        <v>73</v>
      </c>
    </row>
    <row r="44" spans="1:16" ht="18.75" x14ac:dyDescent="0.25">
      <c r="A44" s="21" t="s">
        <v>74</v>
      </c>
      <c r="B44" s="51">
        <v>0</v>
      </c>
      <c r="C44" s="51"/>
      <c r="D44" s="51" t="s">
        <v>23</v>
      </c>
      <c r="E44" s="51" t="s">
        <v>23</v>
      </c>
      <c r="F44" s="51" t="s">
        <v>23</v>
      </c>
      <c r="G44" s="51" t="s">
        <v>23</v>
      </c>
      <c r="H44" s="51">
        <v>-2330267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37" t="s">
        <v>75</v>
      </c>
    </row>
    <row r="45" spans="1:16" ht="16.5" x14ac:dyDescent="0.25">
      <c r="A45" s="29" t="s">
        <v>76</v>
      </c>
      <c r="B45" s="31">
        <f t="shared" ref="B45:H45" si="10">SUM(B42:B44)</f>
        <v>685430065</v>
      </c>
      <c r="C45" s="31">
        <f t="shared" si="10"/>
        <v>74312593</v>
      </c>
      <c r="D45" s="31">
        <f t="shared" si="10"/>
        <v>41771942</v>
      </c>
      <c r="E45" s="31">
        <f t="shared" si="10"/>
        <v>26020060</v>
      </c>
      <c r="F45" s="31">
        <f t="shared" si="10"/>
        <v>228074645</v>
      </c>
      <c r="G45" s="31">
        <f t="shared" si="10"/>
        <v>258741682</v>
      </c>
      <c r="H45" s="31">
        <f t="shared" si="10"/>
        <v>154474316</v>
      </c>
      <c r="I45" s="31">
        <f t="shared" ref="I45:O45" si="11">SUM(I42:I43)</f>
        <v>89289286</v>
      </c>
      <c r="J45" s="31">
        <f t="shared" si="11"/>
        <v>83393724</v>
      </c>
      <c r="K45" s="31">
        <f t="shared" si="11"/>
        <v>135069818</v>
      </c>
      <c r="L45" s="32">
        <f t="shared" si="11"/>
        <v>137430352</v>
      </c>
      <c r="M45" s="33">
        <f t="shared" si="11"/>
        <v>73479774</v>
      </c>
      <c r="N45" s="33">
        <f t="shared" si="11"/>
        <v>50241310</v>
      </c>
      <c r="O45" s="33">
        <f t="shared" si="11"/>
        <v>4599250</v>
      </c>
      <c r="P45" s="52" t="s">
        <v>77</v>
      </c>
    </row>
    <row r="46" spans="1:16" ht="17.25" x14ac:dyDescent="0.25">
      <c r="A46" s="25" t="s">
        <v>78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  <c r="L46" s="55"/>
      <c r="M46" s="53"/>
      <c r="N46" s="53"/>
      <c r="O46" s="53"/>
      <c r="P46" s="37" t="s">
        <v>79</v>
      </c>
    </row>
    <row r="47" spans="1:16" ht="17.25" x14ac:dyDescent="0.25">
      <c r="A47" s="25" t="s">
        <v>80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58"/>
      <c r="M47" s="56"/>
      <c r="N47" s="56"/>
      <c r="O47" s="56"/>
      <c r="P47" s="37" t="s">
        <v>81</v>
      </c>
    </row>
    <row r="48" spans="1:16" ht="18.75" x14ac:dyDescent="0.25">
      <c r="A48" s="25" t="s">
        <v>82</v>
      </c>
      <c r="B48" s="26">
        <v>13157787</v>
      </c>
      <c r="C48" s="56"/>
      <c r="D48" s="56"/>
      <c r="E48" s="56"/>
      <c r="F48" s="56"/>
      <c r="G48" s="56"/>
      <c r="H48" s="56"/>
      <c r="I48" s="56"/>
      <c r="J48" s="56"/>
      <c r="K48" s="57"/>
      <c r="L48" s="58"/>
      <c r="M48" s="56"/>
      <c r="N48" s="56"/>
      <c r="O48" s="56"/>
      <c r="P48" s="37" t="s">
        <v>83</v>
      </c>
    </row>
    <row r="49" spans="1:18" ht="16.5" x14ac:dyDescent="0.25">
      <c r="A49" s="29" t="s">
        <v>84</v>
      </c>
      <c r="B49" s="31">
        <v>698587852</v>
      </c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3"/>
      <c r="N49" s="33"/>
      <c r="O49" s="33"/>
      <c r="P49" s="52" t="s">
        <v>85</v>
      </c>
    </row>
    <row r="50" spans="1:18" ht="17.25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58"/>
      <c r="M50" s="56"/>
      <c r="N50" s="56"/>
      <c r="O50" s="56"/>
      <c r="P50" s="56"/>
    </row>
    <row r="51" spans="1:18" ht="17.25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58"/>
      <c r="M51" s="56"/>
      <c r="N51" s="56"/>
      <c r="O51" s="56"/>
      <c r="P51" s="56"/>
    </row>
    <row r="52" spans="1:18" ht="16.5" x14ac:dyDescent="0.25">
      <c r="A52" s="59" t="s">
        <v>86</v>
      </c>
      <c r="B52" s="60">
        <v>53.949631247540339</v>
      </c>
      <c r="C52" s="60">
        <v>6.1415366115702481</v>
      </c>
      <c r="D52" s="60">
        <v>3.7974492727272726</v>
      </c>
      <c r="E52" s="61">
        <v>2.6</v>
      </c>
      <c r="F52" s="60">
        <v>22.86</v>
      </c>
      <c r="G52" s="60">
        <v>25.87</v>
      </c>
      <c r="H52" s="60">
        <f>H45/'[1]نسب مالية'!H24</f>
        <v>15.4474316</v>
      </c>
      <c r="I52" s="60">
        <f>I45/'[1]نسب مالية'!I24</f>
        <v>8.9289286000000008</v>
      </c>
      <c r="J52" s="62">
        <f>J45/'[2]نسب مالية'!B24</f>
        <v>8.3393724000000002</v>
      </c>
      <c r="K52" s="62">
        <f>K45/'[2]نسب مالية'!C24</f>
        <v>13.5069818</v>
      </c>
      <c r="L52" s="62">
        <f>L45/'[2]نسب مالية'!D24</f>
        <v>13.7430352</v>
      </c>
      <c r="M52" s="62">
        <f>M45/'[2]نسب مالية'!E24</f>
        <v>7.3479774000000004</v>
      </c>
      <c r="N52" s="62">
        <f>N45/'[2]نسب مالية'!F24</f>
        <v>5.0241309999999997</v>
      </c>
      <c r="O52" s="62">
        <f>O45/'[2]نسب مالية'!G24</f>
        <v>0.45992499999999997</v>
      </c>
      <c r="P52" s="59" t="s">
        <v>87</v>
      </c>
    </row>
    <row r="54" spans="1:18" ht="16.5" x14ac:dyDescent="0.25">
      <c r="A54" t="s">
        <v>88</v>
      </c>
      <c r="M54" s="66" t="s">
        <v>89</v>
      </c>
      <c r="N54" s="66"/>
      <c r="O54" s="66"/>
      <c r="P54" s="66"/>
      <c r="Q54" s="64"/>
      <c r="R54" s="64"/>
    </row>
    <row r="55" spans="1:18" ht="16.5" x14ac:dyDescent="0.25">
      <c r="M55" s="66" t="s">
        <v>90</v>
      </c>
      <c r="N55" s="66"/>
      <c r="O55" s="66"/>
      <c r="P55" s="66"/>
    </row>
    <row r="57" spans="1:18" x14ac:dyDescent="0.25">
      <c r="F57" s="65"/>
    </row>
    <row r="58" spans="1:18" x14ac:dyDescent="0.25">
      <c r="F58" s="65"/>
    </row>
    <row r="59" spans="1:18" x14ac:dyDescent="0.25">
      <c r="F59" s="65"/>
    </row>
  </sheetData>
  <mergeCells count="2">
    <mergeCell ref="M54:P54"/>
    <mergeCell ref="M55:P55"/>
  </mergeCells>
  <pageMargins left="0.7" right="0.7" top="0.75" bottom="0.75" header="0.3" footer="0.3"/>
  <pageSetup paperSize="9" scale="5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2022-02-03T12:59:21Z</dcterms:created>
  <dcterms:modified xsi:type="dcterms:W3CDTF">2022-02-03T13:00:40Z</dcterms:modified>
</cp:coreProperties>
</file>